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\Desktop\"/>
    </mc:Choice>
  </mc:AlternateContent>
  <xr:revisionPtr revIDLastSave="0" documentId="13_ncr:1_{EC422B9C-57F6-4833-86B6-1696807756F1}" xr6:coauthVersionLast="47" xr6:coauthVersionMax="47" xr10:uidLastSave="{00000000-0000-0000-0000-000000000000}"/>
  <bookViews>
    <workbookView xWindow="-108" yWindow="-108" windowWidth="23256" windowHeight="12576" xr2:uid="{F14743A3-E6E4-44DE-AC4D-2CC811D611BC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L6" i="1" l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J19" i="1"/>
  <c r="K19" i="1"/>
  <c r="L19" i="1"/>
  <c r="M19" i="1"/>
  <c r="N19" i="1"/>
  <c r="O19" i="1"/>
  <c r="P19" i="1"/>
  <c r="P16" i="1"/>
  <c r="J13" i="1"/>
  <c r="AL13" i="1"/>
  <c r="V4" i="1"/>
  <c r="AM10" i="1"/>
  <c r="E4" i="1"/>
  <c r="C4" i="1"/>
  <c r="D4" i="1"/>
  <c r="F4" i="1"/>
  <c r="G4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C6" i="1"/>
  <c r="C11" i="1"/>
  <c r="C10" i="1"/>
  <c r="AM21" i="1"/>
  <c r="AJ13" i="1"/>
  <c r="AK13" i="1"/>
  <c r="F13" i="1"/>
  <c r="G13" i="1"/>
  <c r="H13" i="1"/>
  <c r="I13" i="1"/>
  <c r="K12" i="1"/>
  <c r="K13" i="1" s="1"/>
  <c r="E12" i="1"/>
  <c r="E13" i="1" s="1"/>
  <c r="D18" i="1"/>
  <c r="C18" i="1"/>
  <c r="C9" i="1"/>
  <c r="D7" i="1"/>
  <c r="D9" i="1" s="1"/>
  <c r="D8" i="1"/>
  <c r="C16" i="1" l="1"/>
  <c r="C17" i="1"/>
  <c r="L12" i="1"/>
  <c r="M12" i="1" s="1"/>
  <c r="N12" i="1" s="1"/>
  <c r="O12" i="1" s="1"/>
  <c r="P12" i="1" s="1"/>
  <c r="O13" i="1"/>
  <c r="N13" i="1"/>
  <c r="M13" i="1"/>
  <c r="L13" i="1"/>
  <c r="E7" i="1"/>
  <c r="E8" i="1" s="1"/>
  <c r="D10" i="1"/>
  <c r="E18" i="1"/>
  <c r="E24" i="1" s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D5" i="1"/>
  <c r="D6" i="1" s="1"/>
  <c r="J5" i="2"/>
  <c r="AM20" i="1"/>
  <c r="F2" i="1"/>
  <c r="D11" i="1" l="1"/>
  <c r="D16" i="1"/>
  <c r="D17" i="1"/>
  <c r="Q12" i="1"/>
  <c r="P13" i="1"/>
  <c r="F7" i="1"/>
  <c r="F8" i="1" s="1"/>
  <c r="E9" i="1"/>
  <c r="E5" i="1"/>
  <c r="E6" i="1" s="1"/>
  <c r="AM18" i="1"/>
  <c r="D24" i="1"/>
  <c r="C24" i="1"/>
  <c r="C27" i="1" s="1"/>
  <c r="G2" i="1"/>
  <c r="F5" i="1" l="1"/>
  <c r="D27" i="1"/>
  <c r="C29" i="1"/>
  <c r="C30" i="1" s="1"/>
  <c r="D29" i="1"/>
  <c r="R12" i="1"/>
  <c r="Q13" i="1"/>
  <c r="G7" i="1"/>
  <c r="F9" i="1"/>
  <c r="C28" i="1"/>
  <c r="E10" i="1"/>
  <c r="G5" i="1"/>
  <c r="F6" i="1"/>
  <c r="D25" i="1"/>
  <c r="D26" i="1" s="1"/>
  <c r="C25" i="1"/>
  <c r="C26" i="1" s="1"/>
  <c r="F24" i="1"/>
  <c r="H2" i="1"/>
  <c r="H24" i="1" s="1"/>
  <c r="D28" i="1" l="1"/>
  <c r="E17" i="1"/>
  <c r="E16" i="1"/>
  <c r="D30" i="1"/>
  <c r="S12" i="1"/>
  <c r="R13" i="1"/>
  <c r="H7" i="1"/>
  <c r="G9" i="1"/>
  <c r="G8" i="1"/>
  <c r="E25" i="1"/>
  <c r="E26" i="1" s="1"/>
  <c r="E11" i="1"/>
  <c r="E27" i="1" s="1"/>
  <c r="F10" i="1"/>
  <c r="H5" i="1"/>
  <c r="G6" i="1"/>
  <c r="G24" i="1"/>
  <c r="I2" i="1"/>
  <c r="J2" i="1" s="1"/>
  <c r="K2" i="1" s="1"/>
  <c r="L2" i="1" s="1"/>
  <c r="I24" i="1"/>
  <c r="F25" i="1" l="1"/>
  <c r="F26" i="1" s="1"/>
  <c r="F17" i="1"/>
  <c r="F16" i="1"/>
  <c r="T12" i="1"/>
  <c r="S13" i="1"/>
  <c r="I7" i="1"/>
  <c r="H9" i="1"/>
  <c r="H10" i="1" s="1"/>
  <c r="H8" i="1"/>
  <c r="E29" i="1"/>
  <c r="E30" i="1" s="1"/>
  <c r="E28" i="1"/>
  <c r="F11" i="1"/>
  <c r="F27" i="1" s="1"/>
  <c r="G10" i="1"/>
  <c r="I5" i="1"/>
  <c r="H6" i="1"/>
  <c r="M2" i="1"/>
  <c r="N2" i="1" s="1"/>
  <c r="O2" i="1" s="1"/>
  <c r="P2" i="1" s="1"/>
  <c r="Q2" i="1" s="1"/>
  <c r="R2" i="1" s="1"/>
  <c r="S2" i="1" s="1"/>
  <c r="T2" i="1" s="1"/>
  <c r="H17" i="1" l="1"/>
  <c r="H16" i="1"/>
  <c r="G17" i="1"/>
  <c r="G16" i="1"/>
  <c r="U12" i="1"/>
  <c r="T13" i="1"/>
  <c r="J7" i="1"/>
  <c r="I9" i="1"/>
  <c r="I8" i="1"/>
  <c r="G11" i="1"/>
  <c r="G25" i="1"/>
  <c r="G26" i="1" s="1"/>
  <c r="J5" i="1"/>
  <c r="I6" i="1"/>
  <c r="F29" i="1"/>
  <c r="F30" i="1" s="1"/>
  <c r="F28" i="1"/>
  <c r="G27" i="1" l="1"/>
  <c r="G29" i="1" s="1"/>
  <c r="G30" i="1" s="1"/>
  <c r="V12" i="1"/>
  <c r="U13" i="1"/>
  <c r="K7" i="1"/>
  <c r="J9" i="1"/>
  <c r="J8" i="1"/>
  <c r="K5" i="1"/>
  <c r="J6" i="1"/>
  <c r="H11" i="1"/>
  <c r="H27" i="1" s="1"/>
  <c r="H25" i="1"/>
  <c r="H26" i="1" s="1"/>
  <c r="I10" i="1"/>
  <c r="I16" i="1" l="1"/>
  <c r="I17" i="1"/>
  <c r="G28" i="1"/>
  <c r="H28" i="1" s="1"/>
  <c r="V13" i="1"/>
  <c r="W12" i="1"/>
  <c r="K9" i="1"/>
  <c r="L7" i="1"/>
  <c r="K8" i="1"/>
  <c r="I11" i="1"/>
  <c r="I27" i="1" s="1"/>
  <c r="I25" i="1"/>
  <c r="I26" i="1" s="1"/>
  <c r="H29" i="1"/>
  <c r="H30" i="1" s="1"/>
  <c r="L5" i="1"/>
  <c r="K6" i="1"/>
  <c r="J10" i="1"/>
  <c r="J16" i="1" l="1"/>
  <c r="J17" i="1"/>
  <c r="X12" i="1"/>
  <c r="W13" i="1"/>
  <c r="L9" i="1"/>
  <c r="M7" i="1"/>
  <c r="L8" i="1"/>
  <c r="M5" i="1"/>
  <c r="L6" i="1"/>
  <c r="J11" i="1"/>
  <c r="J24" i="1"/>
  <c r="K10" i="1"/>
  <c r="I29" i="1"/>
  <c r="I30" i="1" s="1"/>
  <c r="I28" i="1"/>
  <c r="K16" i="1" l="1"/>
  <c r="K17" i="1"/>
  <c r="J27" i="1"/>
  <c r="X13" i="1"/>
  <c r="Y12" i="1"/>
  <c r="M9" i="1"/>
  <c r="N7" i="1"/>
  <c r="L10" i="1"/>
  <c r="J25" i="1"/>
  <c r="J26" i="1" s="1"/>
  <c r="K24" i="1"/>
  <c r="K25" i="1" s="1"/>
  <c r="K26" i="1" s="1"/>
  <c r="K11" i="1"/>
  <c r="N5" i="1"/>
  <c r="M6" i="1"/>
  <c r="L17" i="1" l="1"/>
  <c r="L16" i="1"/>
  <c r="Y13" i="1"/>
  <c r="Z12" i="1"/>
  <c r="K27" i="1"/>
  <c r="K29" i="1" s="1"/>
  <c r="N9" i="1"/>
  <c r="O7" i="1"/>
  <c r="J29" i="1"/>
  <c r="J30" i="1" s="1"/>
  <c r="J28" i="1"/>
  <c r="L11" i="1"/>
  <c r="L24" i="1"/>
  <c r="L25" i="1" s="1"/>
  <c r="L26" i="1" s="1"/>
  <c r="O5" i="1"/>
  <c r="O6" i="1" s="1"/>
  <c r="N6" i="1"/>
  <c r="M10" i="1"/>
  <c r="U2" i="1"/>
  <c r="M16" i="1" l="1"/>
  <c r="M17" i="1"/>
  <c r="L27" i="1"/>
  <c r="Z13" i="1"/>
  <c r="AA12" i="1"/>
  <c r="P7" i="1"/>
  <c r="P9" i="1" s="1"/>
  <c r="O9" i="1"/>
  <c r="K30" i="1"/>
  <c r="K28" i="1"/>
  <c r="M24" i="1"/>
  <c r="M25" i="1" s="1"/>
  <c r="M26" i="1" s="1"/>
  <c r="M11" i="1"/>
  <c r="N10" i="1"/>
  <c r="P5" i="1"/>
  <c r="P6" i="1" s="1"/>
  <c r="V2" i="1"/>
  <c r="N16" i="1" l="1"/>
  <c r="N17" i="1"/>
  <c r="M27" i="1"/>
  <c r="AB12" i="1"/>
  <c r="AA13" i="1"/>
  <c r="N24" i="1"/>
  <c r="N25" i="1" s="1"/>
  <c r="N26" i="1" s="1"/>
  <c r="N11" i="1"/>
  <c r="O10" i="1"/>
  <c r="L29" i="1"/>
  <c r="L30" i="1" s="1"/>
  <c r="L28" i="1"/>
  <c r="Q5" i="1"/>
  <c r="Q6" i="1" s="1"/>
  <c r="M29" i="1"/>
  <c r="W2" i="1"/>
  <c r="O16" i="1" l="1"/>
  <c r="O17" i="1"/>
  <c r="N27" i="1"/>
  <c r="AC12" i="1"/>
  <c r="AB13" i="1"/>
  <c r="M28" i="1"/>
  <c r="M30" i="1"/>
  <c r="N29" i="1"/>
  <c r="Q7" i="1"/>
  <c r="Q9" i="1" s="1"/>
  <c r="P10" i="1"/>
  <c r="O24" i="1"/>
  <c r="O25" i="1" s="1"/>
  <c r="O26" i="1" s="1"/>
  <c r="O11" i="1"/>
  <c r="R5" i="1"/>
  <c r="R6" i="1" s="1"/>
  <c r="X2" i="1"/>
  <c r="P17" i="1" l="1"/>
  <c r="O27" i="1"/>
  <c r="O29" i="1" s="1"/>
  <c r="AC13" i="1"/>
  <c r="AD12" i="1"/>
  <c r="N30" i="1"/>
  <c r="N28" i="1"/>
  <c r="R7" i="1"/>
  <c r="R9" i="1" s="1"/>
  <c r="Q10" i="1"/>
  <c r="S5" i="1"/>
  <c r="S6" i="1" s="1"/>
  <c r="P11" i="1"/>
  <c r="P24" i="1"/>
  <c r="P25" i="1" s="1"/>
  <c r="P26" i="1" s="1"/>
  <c r="Y2" i="1"/>
  <c r="Q16" i="1" l="1"/>
  <c r="Q17" i="1"/>
  <c r="AE12" i="1"/>
  <c r="AD13" i="1"/>
  <c r="P27" i="1"/>
  <c r="P29" i="1" s="1"/>
  <c r="O30" i="1"/>
  <c r="O28" i="1"/>
  <c r="T5" i="1"/>
  <c r="T6" i="1" s="1"/>
  <c r="Q11" i="1"/>
  <c r="Q24" i="1"/>
  <c r="S7" i="1"/>
  <c r="S9" i="1" s="1"/>
  <c r="R10" i="1"/>
  <c r="Z2" i="1"/>
  <c r="R16" i="1" l="1"/>
  <c r="R17" i="1"/>
  <c r="Q27" i="1"/>
  <c r="Q29" i="1" s="1"/>
  <c r="AF12" i="1"/>
  <c r="AE13" i="1"/>
  <c r="Q25" i="1"/>
  <c r="Q26" i="1" s="1"/>
  <c r="P30" i="1"/>
  <c r="P28" i="1"/>
  <c r="T7" i="1"/>
  <c r="T9" i="1" s="1"/>
  <c r="S10" i="1"/>
  <c r="R11" i="1"/>
  <c r="R24" i="1"/>
  <c r="R25" i="1" s="1"/>
  <c r="R26" i="1" s="1"/>
  <c r="U5" i="1"/>
  <c r="U6" i="1" s="1"/>
  <c r="AA2" i="1"/>
  <c r="S16" i="1" l="1"/>
  <c r="S17" i="1"/>
  <c r="Q28" i="1"/>
  <c r="Q30" i="1"/>
  <c r="AG12" i="1"/>
  <c r="AF13" i="1"/>
  <c r="R27" i="1"/>
  <c r="S11" i="1"/>
  <c r="S24" i="1"/>
  <c r="S25" i="1" s="1"/>
  <c r="S26" i="1" s="1"/>
  <c r="U7" i="1"/>
  <c r="U9" i="1" s="1"/>
  <c r="T10" i="1"/>
  <c r="V5" i="1"/>
  <c r="V6" i="1" s="1"/>
  <c r="AB2" i="1"/>
  <c r="T16" i="1" l="1"/>
  <c r="T17" i="1"/>
  <c r="S27" i="1"/>
  <c r="AH12" i="1"/>
  <c r="AG13" i="1"/>
  <c r="W5" i="1"/>
  <c r="W6" i="1" s="1"/>
  <c r="T11" i="1"/>
  <c r="T24" i="1"/>
  <c r="T25" i="1" s="1"/>
  <c r="T26" i="1" s="1"/>
  <c r="V7" i="1"/>
  <c r="V9" i="1" s="1"/>
  <c r="U10" i="1"/>
  <c r="R29" i="1"/>
  <c r="R30" i="1" s="1"/>
  <c r="R28" i="1"/>
  <c r="AC2" i="1"/>
  <c r="U16" i="1" l="1"/>
  <c r="U17" i="1"/>
  <c r="AI12" i="1"/>
  <c r="AH13" i="1"/>
  <c r="T27" i="1"/>
  <c r="W7" i="1"/>
  <c r="W9" i="1" s="1"/>
  <c r="V10" i="1"/>
  <c r="S29" i="1"/>
  <c r="S30" i="1" s="1"/>
  <c r="S28" i="1"/>
  <c r="U11" i="1"/>
  <c r="U24" i="1"/>
  <c r="X5" i="1"/>
  <c r="X6" i="1" s="1"/>
  <c r="AD2" i="1"/>
  <c r="V16" i="1" l="1"/>
  <c r="V17" i="1"/>
  <c r="AI13" i="1"/>
  <c r="AM13" i="1" s="1"/>
  <c r="AM12" i="1"/>
  <c r="U27" i="1"/>
  <c r="Y5" i="1"/>
  <c r="Y6" i="1" s="1"/>
  <c r="T29" i="1"/>
  <c r="T30" i="1" s="1"/>
  <c r="T28" i="1"/>
  <c r="U25" i="1"/>
  <c r="U26" i="1" s="1"/>
  <c r="V11" i="1"/>
  <c r="V24" i="1"/>
  <c r="V25" i="1" s="1"/>
  <c r="V26" i="1" s="1"/>
  <c r="X7" i="1"/>
  <c r="X9" i="1" s="1"/>
  <c r="W10" i="1"/>
  <c r="AE2" i="1"/>
  <c r="W16" i="1" l="1"/>
  <c r="W17" i="1"/>
  <c r="V27" i="1"/>
  <c r="V29" i="1" s="1"/>
  <c r="U29" i="1"/>
  <c r="U30" i="1" s="1"/>
  <c r="U28" i="1"/>
  <c r="W11" i="1"/>
  <c r="W24" i="1"/>
  <c r="W25" i="1" s="1"/>
  <c r="W26" i="1" s="1"/>
  <c r="Y7" i="1"/>
  <c r="Y9" i="1" s="1"/>
  <c r="X10" i="1"/>
  <c r="Z5" i="1"/>
  <c r="Z6" i="1" s="1"/>
  <c r="AF2" i="1"/>
  <c r="X17" i="1" l="1"/>
  <c r="X16" i="1"/>
  <c r="W27" i="1"/>
  <c r="V28" i="1"/>
  <c r="V30" i="1"/>
  <c r="AA5" i="1"/>
  <c r="AA6" i="1" s="1"/>
  <c r="X11" i="1"/>
  <c r="X24" i="1"/>
  <c r="X25" i="1" s="1"/>
  <c r="X26" i="1" s="1"/>
  <c r="Z7" i="1"/>
  <c r="Z9" i="1" s="1"/>
  <c r="Y10" i="1"/>
  <c r="AG2" i="1"/>
  <c r="Y17" i="1" l="1"/>
  <c r="Y16" i="1"/>
  <c r="X27" i="1"/>
  <c r="AB5" i="1"/>
  <c r="AB6" i="1" s="1"/>
  <c r="Y11" i="1"/>
  <c r="Y24" i="1"/>
  <c r="Y25" i="1" s="1"/>
  <c r="Y26" i="1" s="1"/>
  <c r="W29" i="1"/>
  <c r="W30" i="1" s="1"/>
  <c r="W28" i="1"/>
  <c r="AA7" i="1"/>
  <c r="AA9" i="1" s="1"/>
  <c r="Z10" i="1"/>
  <c r="AH2" i="1"/>
  <c r="Z17" i="1" l="1"/>
  <c r="Z16" i="1"/>
  <c r="Y27" i="1"/>
  <c r="Z24" i="1"/>
  <c r="Z25" i="1" s="1"/>
  <c r="Z26" i="1" s="1"/>
  <c r="Z11" i="1"/>
  <c r="AB7" i="1"/>
  <c r="AB9" i="1" s="1"/>
  <c r="AA10" i="1"/>
  <c r="AC5" i="1"/>
  <c r="AC6" i="1" s="1"/>
  <c r="X29" i="1"/>
  <c r="X30" i="1" s="1"/>
  <c r="X28" i="1"/>
  <c r="AI2" i="1"/>
  <c r="AA17" i="1" l="1"/>
  <c r="AA16" i="1"/>
  <c r="Z27" i="1"/>
  <c r="AC7" i="1"/>
  <c r="AC9" i="1" s="1"/>
  <c r="AB10" i="1"/>
  <c r="AA11" i="1"/>
  <c r="AA24" i="1"/>
  <c r="AA25" i="1" s="1"/>
  <c r="AA26" i="1" s="1"/>
  <c r="AD5" i="1"/>
  <c r="AD6" i="1" s="1"/>
  <c r="Y29" i="1"/>
  <c r="Y30" i="1" s="1"/>
  <c r="Y28" i="1"/>
  <c r="AJ2" i="1"/>
  <c r="AB17" i="1" l="1"/>
  <c r="AB16" i="1"/>
  <c r="AA27" i="1"/>
  <c r="AE5" i="1"/>
  <c r="AE6" i="1" s="1"/>
  <c r="Z29" i="1"/>
  <c r="Z30" i="1" s="1"/>
  <c r="Z28" i="1"/>
  <c r="AB11" i="1"/>
  <c r="AB24" i="1"/>
  <c r="AB25" i="1" s="1"/>
  <c r="AB26" i="1" s="1"/>
  <c r="AD7" i="1"/>
  <c r="AD9" i="1" s="1"/>
  <c r="AC10" i="1"/>
  <c r="AK2" i="1"/>
  <c r="AC16" i="1" l="1"/>
  <c r="AC17" i="1"/>
  <c r="AB27" i="1"/>
  <c r="AF5" i="1"/>
  <c r="AF6" i="1" s="1"/>
  <c r="AE7" i="1"/>
  <c r="AE9" i="1" s="1"/>
  <c r="AD10" i="1"/>
  <c r="AC11" i="1"/>
  <c r="AC24" i="1"/>
  <c r="AC25" i="1" s="1"/>
  <c r="AC26" i="1" s="1"/>
  <c r="AA29" i="1"/>
  <c r="AA30" i="1" s="1"/>
  <c r="AA28" i="1"/>
  <c r="AL2" i="1"/>
  <c r="AD16" i="1" l="1"/>
  <c r="AD17" i="1"/>
  <c r="AC27" i="1"/>
  <c r="AC29" i="1" s="1"/>
  <c r="AG5" i="1"/>
  <c r="AG6" i="1" s="1"/>
  <c r="AD11" i="1"/>
  <c r="AF7" i="1"/>
  <c r="AF9" i="1" s="1"/>
  <c r="AE10" i="1"/>
  <c r="AB29" i="1"/>
  <c r="AB30" i="1" s="1"/>
  <c r="AB28" i="1"/>
  <c r="AM2" i="1"/>
  <c r="AE16" i="1" l="1"/>
  <c r="AE17" i="1"/>
  <c r="AC30" i="1"/>
  <c r="AC28" i="1"/>
  <c r="AD24" i="1"/>
  <c r="AD25" i="1" s="1"/>
  <c r="AD26" i="1" s="1"/>
  <c r="AE24" i="1"/>
  <c r="AE25" i="1" s="1"/>
  <c r="AE26" i="1" s="1"/>
  <c r="AE11" i="1"/>
  <c r="AH5" i="1"/>
  <c r="AH6" i="1" s="1"/>
  <c r="AG7" i="1"/>
  <c r="AG9" i="1" s="1"/>
  <c r="AD27" i="1" l="1"/>
  <c r="AD29" i="1" s="1"/>
  <c r="AD30" i="1" s="1"/>
  <c r="AE27" i="1"/>
  <c r="AH7" i="1"/>
  <c r="AH9" i="1" s="1"/>
  <c r="AG10" i="1"/>
  <c r="AI5" i="1"/>
  <c r="AI6" i="1" s="1"/>
  <c r="AF10" i="1"/>
  <c r="AF17" i="1" l="1"/>
  <c r="AF16" i="1"/>
  <c r="AG17" i="1"/>
  <c r="AG16" i="1"/>
  <c r="AD28" i="1"/>
  <c r="AE28" i="1" s="1"/>
  <c r="AF11" i="1"/>
  <c r="AJ5" i="1"/>
  <c r="AJ6" i="1" s="1"/>
  <c r="AE29" i="1"/>
  <c r="AE30" i="1" s="1"/>
  <c r="AG11" i="1"/>
  <c r="AG24" i="1"/>
  <c r="AG25" i="1" s="1"/>
  <c r="AG26" i="1" s="1"/>
  <c r="AI7" i="1"/>
  <c r="AI9" i="1" s="1"/>
  <c r="AG27" i="1" l="1"/>
  <c r="AH10" i="1"/>
  <c r="AK5" i="1"/>
  <c r="AK6" i="1" s="1"/>
  <c r="AJ7" i="1"/>
  <c r="AJ9" i="1" s="1"/>
  <c r="AI10" i="1"/>
  <c r="AF24" i="1"/>
  <c r="AF25" i="1" s="1"/>
  <c r="AF26" i="1" s="1"/>
  <c r="AI17" i="1" l="1"/>
  <c r="AI16" i="1"/>
  <c r="AH17" i="1"/>
  <c r="AH16" i="1"/>
  <c r="AF27" i="1"/>
  <c r="AI11" i="1"/>
  <c r="AI24" i="1"/>
  <c r="AI25" i="1" s="1"/>
  <c r="AI26" i="1" s="1"/>
  <c r="AG29" i="1"/>
  <c r="AK7" i="1"/>
  <c r="AK9" i="1" s="1"/>
  <c r="AJ10" i="1"/>
  <c r="AL5" i="1"/>
  <c r="AM6" i="1" s="1"/>
  <c r="AH11" i="1"/>
  <c r="AJ17" i="1" l="1"/>
  <c r="AJ16" i="1"/>
  <c r="AI27" i="1"/>
  <c r="AM5" i="1"/>
  <c r="AL7" i="1"/>
  <c r="AL9" i="1" s="1"/>
  <c r="AK10" i="1"/>
  <c r="AF28" i="1"/>
  <c r="AG28" i="1" s="1"/>
  <c r="AF29" i="1"/>
  <c r="AF30" i="1" s="1"/>
  <c r="AG30" i="1" s="1"/>
  <c r="AJ11" i="1"/>
  <c r="AJ24" i="1"/>
  <c r="AJ25" i="1" s="1"/>
  <c r="AJ26" i="1" s="1"/>
  <c r="AH24" i="1"/>
  <c r="AH25" i="1" s="1"/>
  <c r="AH26" i="1" s="1"/>
  <c r="AK16" i="1" l="1"/>
  <c r="AK17" i="1"/>
  <c r="AJ27" i="1"/>
  <c r="AJ29" i="1" s="1"/>
  <c r="AH27" i="1"/>
  <c r="AK24" i="1"/>
  <c r="AK25" i="1" s="1"/>
  <c r="AK26" i="1" s="1"/>
  <c r="AK11" i="1"/>
  <c r="AM7" i="1"/>
  <c r="AI29" i="1"/>
  <c r="AK27" i="1" l="1"/>
  <c r="AL10" i="1"/>
  <c r="AM9" i="1"/>
  <c r="AH28" i="1"/>
  <c r="AI28" i="1" s="1"/>
  <c r="AJ28" i="1" s="1"/>
  <c r="AH29" i="1"/>
  <c r="AH30" i="1" s="1"/>
  <c r="AI30" i="1" s="1"/>
  <c r="AJ30" i="1" s="1"/>
  <c r="AL16" i="1" l="1"/>
  <c r="AL11" i="1"/>
  <c r="AL17" i="1"/>
  <c r="AK29" i="1"/>
  <c r="AK30" i="1" s="1"/>
  <c r="AK28" i="1"/>
  <c r="AM17" i="1" l="1"/>
  <c r="AN17" i="1" s="1"/>
  <c r="AM16" i="1"/>
  <c r="AM11" i="1"/>
  <c r="AM19" i="1"/>
  <c r="AM24" i="1" s="1"/>
  <c r="AL24" i="1"/>
  <c r="AL25" i="1" s="1"/>
  <c r="AL26" i="1" s="1"/>
  <c r="AL27" i="1" l="1"/>
  <c r="AM27" i="1" s="1"/>
  <c r="AM25" i="1"/>
  <c r="AM26" i="1" s="1"/>
  <c r="AL29" i="1" l="1"/>
  <c r="AL30" i="1" s="1"/>
  <c r="AL28" i="1"/>
</calcChain>
</file>

<file path=xl/sharedStrings.xml><?xml version="1.0" encoding="utf-8"?>
<sst xmlns="http://schemas.openxmlformats.org/spreadsheetml/2006/main" count="68" uniqueCount="65">
  <si>
    <t>تارگت تعدادی</t>
  </si>
  <si>
    <t>تارگت ریالی</t>
  </si>
  <si>
    <t>سود ناخالص</t>
  </si>
  <si>
    <t>پرسنلی-مطلوب</t>
  </si>
  <si>
    <t>تبلیغات درصدی</t>
  </si>
  <si>
    <t>پرسنلی-واقعی</t>
  </si>
  <si>
    <t>حمل و نقل</t>
  </si>
  <si>
    <t>تبلیغات</t>
  </si>
  <si>
    <t>متفرقه</t>
  </si>
  <si>
    <t>استهلاک</t>
  </si>
  <si>
    <t>جمع هزینه</t>
  </si>
  <si>
    <t>درصد هزینه به فروش</t>
  </si>
  <si>
    <t>سودخالص</t>
  </si>
  <si>
    <t>سود خالص-تجمیعی</t>
  </si>
  <si>
    <t>درصد از فروش</t>
  </si>
  <si>
    <t>ماه1-بهمن1400</t>
  </si>
  <si>
    <t>ماه2</t>
  </si>
  <si>
    <t>ماه3</t>
  </si>
  <si>
    <t>ماه4</t>
  </si>
  <si>
    <t>ماه5</t>
  </si>
  <si>
    <t>ماه6</t>
  </si>
  <si>
    <t>ماه7</t>
  </si>
  <si>
    <t>ماه8-شهریور1401</t>
  </si>
  <si>
    <t>ماه9</t>
  </si>
  <si>
    <t>ماه10</t>
  </si>
  <si>
    <t>ماه11</t>
  </si>
  <si>
    <t>ماه12</t>
  </si>
  <si>
    <t>ماه13</t>
  </si>
  <si>
    <t>ماه14-اسفند1401</t>
  </si>
  <si>
    <t>ماه15</t>
  </si>
  <si>
    <t>ماه16</t>
  </si>
  <si>
    <t>ماه17</t>
  </si>
  <si>
    <t>ماه18</t>
  </si>
  <si>
    <t>ماه19</t>
  </si>
  <si>
    <t>ماه20-شهریور1402</t>
  </si>
  <si>
    <t>ماه21</t>
  </si>
  <si>
    <t>ماه22</t>
  </si>
  <si>
    <t>ماه23</t>
  </si>
  <si>
    <t>ماه24</t>
  </si>
  <si>
    <t>ماه25</t>
  </si>
  <si>
    <t>ماه26-اسفند1402</t>
  </si>
  <si>
    <t>ماه27</t>
  </si>
  <si>
    <t>ماه28</t>
  </si>
  <si>
    <t>ماه29</t>
  </si>
  <si>
    <t>ماه30</t>
  </si>
  <si>
    <t>ماه31</t>
  </si>
  <si>
    <t>ماه32-شهریور1403</t>
  </si>
  <si>
    <t>ماه33</t>
  </si>
  <si>
    <t>ماه34</t>
  </si>
  <si>
    <t>ماه35</t>
  </si>
  <si>
    <t>ماه36</t>
  </si>
  <si>
    <t>جمع</t>
  </si>
  <si>
    <t>هزینه سرور</t>
  </si>
  <si>
    <t>هزینه اولیه برای شروع:</t>
  </si>
  <si>
    <t>طراحی اپلیکیشن</t>
  </si>
  <si>
    <t>تارگت تعدادی(فروش)</t>
  </si>
  <si>
    <t>تارگت ریالی(فروش)</t>
  </si>
  <si>
    <t>تارگت ریالی(مشاوره)</t>
  </si>
  <si>
    <t>تارگت تعدادی (مشاوره)</t>
  </si>
  <si>
    <t>سود خالص(بدون پرسنلی)</t>
  </si>
  <si>
    <t>سود خالص تجمیعی(بدون پرسنلی)</t>
  </si>
  <si>
    <t>تارگت تعدادی(قفس)</t>
  </si>
  <si>
    <t>**</t>
  </si>
  <si>
    <t>تمام مخاطب هدف ها</t>
  </si>
  <si>
    <t>درصد جذب مخاطب هدف ها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</si>
</sst>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IRR]\ * #,##0.00_);_([$IRR]\ * \(#,##0.00\);_([$IRR]\ * &quot;-&quot;??_);_(@_)"/>
    <numFmt numFmtId="165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B Nazanin"/>
      <charset val="178"/>
    </font>
    <font>
      <sz val="14"/>
      <name val="B Nazanin"/>
      <charset val="178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0" fillId="0" borderId="0" xfId="0" applyNumberFormat="1"/>
    <xf numFmtId="164" fontId="0" fillId="0" borderId="0" xfId="1" applyNumberFormat="1" applyFont="1"/>
    <xf numFmtId="164" fontId="2" fillId="0" borderId="0" xfId="0" applyNumberFormat="1" applyFont="1" applyAlignment="1">
      <alignment horizontal="center" vertical="center"/>
    </xf>
    <xf numFmtId="0" fontId="4" fillId="0" borderId="0" xfId="0" applyFont="1"/>
    <xf numFmtId="0" fontId="3" fillId="0" borderId="0" xfId="0" applyFont="1" applyFill="1" applyAlignment="1">
      <alignment horizontal="center" vertical="center"/>
    </xf>
    <xf numFmtId="0" fontId="0" fillId="0" borderId="0" xfId="0" applyFill="1"/>
    <xf numFmtId="164" fontId="0" fillId="0" borderId="0" xfId="0" applyNumberFormat="1" applyFill="1"/>
    <xf numFmtId="0" fontId="0" fillId="0" borderId="0" xfId="0"/>
    <xf numFmtId="165" fontId="0" fillId="0" borderId="0" xfId="2" applyNumberFormat="1" applyFont="1" applyBorder="1" applyAlignment="1">
      <alignment horizontal="center" vertical="center"/>
    </xf>
    <xf numFmtId="1" fontId="2" fillId="0" borderId="0" xfId="1" applyNumberFormat="1" applyFont="1" applyAlignment="1">
      <alignment horizontal="center" vertical="center"/>
    </xf>
    <xf numFmtId="1" fontId="0" fillId="0" borderId="0" xfId="1" applyNumberFormat="1" applyFont="1"/>
    <xf numFmtId="0" fontId="2" fillId="2" borderId="0" xfId="0" applyFont="1" applyFill="1" applyAlignment="1">
      <alignment horizontal="center" vertical="center"/>
    </xf>
    <xf numFmtId="0" fontId="0" fillId="2" borderId="0" xfId="0" applyFill="1"/>
    <xf numFmtId="164" fontId="0" fillId="2" borderId="0" xfId="0" applyNumberFormat="1" applyFill="1"/>
    <xf numFmtId="0" fontId="3" fillId="2" borderId="0" xfId="0" applyFont="1" applyFill="1" applyAlignment="1">
      <alignment horizontal="center" vertical="center"/>
    </xf>
    <xf numFmtId="164" fontId="2" fillId="0" borderId="0" xfId="1" applyNumberFormat="1" applyFont="1" applyAlignment="1">
      <alignment horizontal="center" vertical="center"/>
    </xf>
    <xf numFmtId="164" fontId="0" fillId="0" borderId="0" xfId="1" applyNumberFormat="1" applyFont="1" applyAlignment="1">
      <alignment horizontal="center" vertical="center"/>
    </xf>
    <xf numFmtId="0" fontId="0" fillId="0" borderId="0" xfId="1" applyNumberFormat="1" applyFont="1"/>
    <xf numFmtId="164" fontId="0" fillId="3" borderId="0" xfId="0" applyNumberFormat="1" applyFill="1"/>
    <xf numFmtId="164" fontId="0" fillId="4" borderId="0" xfId="0" applyNumberFormat="1" applyFill="1"/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2C96AE-6D68-40D0-AA1C-12FFA1317A04}">
  <dimension ref="A1:AN30"/>
  <sheetViews>
    <sheetView rightToLeft="1" tabSelected="1" zoomScale="90" zoomScaleNormal="9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13" sqref="B13"/>
    </sheetView>
  </sheetViews>
  <sheetFormatPr defaultRowHeight="14.4" x14ac:dyDescent="0.3"/>
  <cols>
    <col min="1" max="1" width="26.6640625" customWidth="1"/>
    <col min="2" max="2" width="11.77734375" customWidth="1"/>
    <col min="3" max="40" width="20.77734375" customWidth="1"/>
  </cols>
  <sheetData>
    <row r="1" spans="1:39" ht="23.4" customHeight="1" x14ac:dyDescent="0.3">
      <c r="B1" s="1" t="s">
        <v>14</v>
      </c>
      <c r="C1" s="1" t="s">
        <v>15</v>
      </c>
      <c r="D1" s="1" t="s">
        <v>16</v>
      </c>
      <c r="E1" s="1" t="s">
        <v>17</v>
      </c>
      <c r="F1" s="1" t="s">
        <v>18</v>
      </c>
      <c r="G1" s="1" t="s">
        <v>19</v>
      </c>
      <c r="H1" s="1" t="s">
        <v>20</v>
      </c>
      <c r="I1" s="1" t="s">
        <v>21</v>
      </c>
      <c r="J1" s="1" t="s">
        <v>22</v>
      </c>
      <c r="K1" s="1" t="s">
        <v>23</v>
      </c>
      <c r="L1" s="1" t="s">
        <v>24</v>
      </c>
      <c r="M1" s="1" t="s">
        <v>25</v>
      </c>
      <c r="N1" s="1" t="s">
        <v>26</v>
      </c>
      <c r="O1" s="1" t="s">
        <v>27</v>
      </c>
      <c r="P1" s="1" t="s">
        <v>28</v>
      </c>
      <c r="Q1" s="1" t="s">
        <v>29</v>
      </c>
      <c r="R1" s="1" t="s">
        <v>30</v>
      </c>
      <c r="S1" s="1" t="s">
        <v>31</v>
      </c>
      <c r="T1" s="1" t="s">
        <v>32</v>
      </c>
      <c r="U1" s="1" t="s">
        <v>33</v>
      </c>
      <c r="V1" s="1" t="s">
        <v>34</v>
      </c>
      <c r="W1" s="1" t="s">
        <v>35</v>
      </c>
      <c r="X1" s="1" t="s">
        <v>36</v>
      </c>
      <c r="Y1" s="1" t="s">
        <v>37</v>
      </c>
      <c r="Z1" s="1" t="s">
        <v>38</v>
      </c>
      <c r="AA1" s="1" t="s">
        <v>39</v>
      </c>
      <c r="AB1" s="1" t="s">
        <v>40</v>
      </c>
      <c r="AC1" s="1" t="s">
        <v>41</v>
      </c>
      <c r="AD1" s="1" t="s">
        <v>42</v>
      </c>
      <c r="AE1" s="1" t="s">
        <v>43</v>
      </c>
      <c r="AF1" s="1" t="s">
        <v>44</v>
      </c>
      <c r="AG1" s="1" t="s">
        <v>45</v>
      </c>
      <c r="AH1" s="1" t="s">
        <v>46</v>
      </c>
      <c r="AI1" s="1" t="s">
        <v>47</v>
      </c>
      <c r="AJ1" s="1" t="s">
        <v>48</v>
      </c>
      <c r="AK1" s="1" t="s">
        <v>49</v>
      </c>
      <c r="AL1" s="1" t="s">
        <v>50</v>
      </c>
      <c r="AM1" s="1" t="s">
        <v>51</v>
      </c>
    </row>
    <row r="2" spans="1:39" ht="21.6" hidden="1" x14ac:dyDescent="0.3">
      <c r="A2" s="2" t="s">
        <v>0</v>
      </c>
      <c r="C2" s="1">
        <v>10</v>
      </c>
      <c r="D2">
        <v>16</v>
      </c>
      <c r="E2">
        <v>22</v>
      </c>
      <c r="F2">
        <f>E2+6</f>
        <v>28</v>
      </c>
      <c r="G2">
        <f t="shared" ref="G2:H2" si="0">F2+6</f>
        <v>34</v>
      </c>
      <c r="H2">
        <f t="shared" si="0"/>
        <v>40</v>
      </c>
      <c r="I2">
        <f>H2+6</f>
        <v>46</v>
      </c>
      <c r="J2">
        <f>I2+6</f>
        <v>52</v>
      </c>
      <c r="K2">
        <f>J2+8</f>
        <v>60</v>
      </c>
      <c r="L2">
        <f>K2+8</f>
        <v>68</v>
      </c>
      <c r="M2">
        <f t="shared" ref="M2:N2" si="1">L2+8</f>
        <v>76</v>
      </c>
      <c r="N2">
        <f t="shared" si="1"/>
        <v>84</v>
      </c>
      <c r="O2">
        <f>N2+8</f>
        <v>92</v>
      </c>
      <c r="P2">
        <f>O2+8</f>
        <v>100</v>
      </c>
      <c r="Q2">
        <f>P2+9</f>
        <v>109</v>
      </c>
      <c r="R2">
        <f>Q2+10</f>
        <v>119</v>
      </c>
      <c r="S2">
        <f>R2+11</f>
        <v>130</v>
      </c>
      <c r="T2">
        <f>S2+11</f>
        <v>141</v>
      </c>
      <c r="U2">
        <f t="shared" ref="U2:Z2" si="2">T2+11</f>
        <v>152</v>
      </c>
      <c r="V2">
        <f t="shared" si="2"/>
        <v>163</v>
      </c>
      <c r="W2">
        <f t="shared" si="2"/>
        <v>174</v>
      </c>
      <c r="X2">
        <f t="shared" si="2"/>
        <v>185</v>
      </c>
      <c r="Y2">
        <f>X2+11</f>
        <v>196</v>
      </c>
      <c r="Z2">
        <f t="shared" si="2"/>
        <v>207</v>
      </c>
      <c r="AA2">
        <f>Z2*1.07</f>
        <v>221.49</v>
      </c>
      <c r="AB2">
        <f>AA2*1.07</f>
        <v>236.99430000000001</v>
      </c>
      <c r="AC2">
        <f>AB2*1.09</f>
        <v>258.32378700000004</v>
      </c>
      <c r="AD2">
        <f>AC2*1.1</f>
        <v>284.15616570000009</v>
      </c>
      <c r="AE2">
        <f>AD2*1.15</f>
        <v>326.77959055500008</v>
      </c>
      <c r="AF2">
        <f>AE2*1.15</f>
        <v>375.79652913825009</v>
      </c>
      <c r="AG2">
        <f>AF2*1.15</f>
        <v>432.1660085089876</v>
      </c>
      <c r="AH2">
        <f>AG2*1.15</f>
        <v>496.9909097853357</v>
      </c>
      <c r="AI2">
        <f>AH2*1.15</f>
        <v>571.539546253136</v>
      </c>
      <c r="AJ2">
        <f>AI2*1.17</f>
        <v>668.7012691161691</v>
      </c>
      <c r="AK2">
        <f>AJ2*1.2</f>
        <v>802.44152293940294</v>
      </c>
      <c r="AL2">
        <f>AK2*1.2</f>
        <v>962.92982752728346</v>
      </c>
      <c r="AM2">
        <f>SUM(C2:AL2)</f>
        <v>7942.3094565235642</v>
      </c>
    </row>
    <row r="3" spans="1:39" s="10" customFormat="1" ht="21.6" x14ac:dyDescent="0.3">
      <c r="A3" s="2" t="s">
        <v>63</v>
      </c>
      <c r="C3" s="1">
        <v>16000</v>
      </c>
      <c r="D3" s="1">
        <v>16000</v>
      </c>
      <c r="E3" s="1">
        <v>16000</v>
      </c>
      <c r="F3" s="1">
        <v>16000</v>
      </c>
      <c r="G3" s="1">
        <v>16000</v>
      </c>
      <c r="H3" s="1">
        <v>16000</v>
      </c>
      <c r="I3" s="1">
        <v>16000</v>
      </c>
      <c r="J3" s="1">
        <v>16000</v>
      </c>
      <c r="K3" s="1">
        <v>16000</v>
      </c>
      <c r="L3" s="1">
        <v>16000</v>
      </c>
      <c r="M3" s="1">
        <v>16000</v>
      </c>
      <c r="N3" s="1">
        <v>16000</v>
      </c>
      <c r="O3" s="1">
        <v>16000</v>
      </c>
      <c r="P3" s="1">
        <v>16000</v>
      </c>
      <c r="Q3" s="1">
        <v>16000</v>
      </c>
      <c r="R3" s="1">
        <v>16000</v>
      </c>
      <c r="S3" s="1">
        <v>16000</v>
      </c>
      <c r="T3" s="1">
        <v>16000</v>
      </c>
      <c r="U3" s="1">
        <v>16000</v>
      </c>
      <c r="V3" s="1">
        <v>16000</v>
      </c>
      <c r="W3" s="1">
        <v>16000</v>
      </c>
      <c r="X3" s="1">
        <v>16000</v>
      </c>
      <c r="Y3" s="1">
        <v>16000</v>
      </c>
      <c r="Z3" s="1">
        <v>16000</v>
      </c>
      <c r="AA3" s="1">
        <v>16000</v>
      </c>
      <c r="AB3" s="1">
        <v>16000</v>
      </c>
      <c r="AC3" s="1">
        <v>16000</v>
      </c>
      <c r="AD3" s="1">
        <v>16000</v>
      </c>
      <c r="AE3" s="1">
        <v>16000</v>
      </c>
      <c r="AF3" s="1">
        <v>16000</v>
      </c>
      <c r="AG3" s="1">
        <v>16000</v>
      </c>
      <c r="AH3" s="1">
        <v>16000</v>
      </c>
      <c r="AI3" s="1">
        <v>16000</v>
      </c>
      <c r="AJ3" s="1">
        <v>16000</v>
      </c>
      <c r="AK3" s="1">
        <v>16000</v>
      </c>
      <c r="AL3" s="1">
        <v>16000</v>
      </c>
    </row>
    <row r="4" spans="1:39" s="10" customFormat="1" ht="21.6" x14ac:dyDescent="0.3">
      <c r="A4" s="2" t="s">
        <v>64</v>
      </c>
      <c r="C4" s="1">
        <f>(C5+C7+C12)/160</f>
        <v>2.5000000000000001E-2</v>
      </c>
      <c r="D4" s="1">
        <f t="shared" ref="D4:AL4" si="3">(D5+D7+D12)/160</f>
        <v>6.8750000000000006E-2</v>
      </c>
      <c r="E4" s="1">
        <f>(E5+E7+E12)/160</f>
        <v>0.11874999999999999</v>
      </c>
      <c r="F4" s="1">
        <f t="shared" si="3"/>
        <v>0.16875000000000001</v>
      </c>
      <c r="G4" s="1">
        <f t="shared" si="3"/>
        <v>0.21249999999999999</v>
      </c>
      <c r="H4" s="1">
        <f t="shared" si="3"/>
        <v>0.25624999999999998</v>
      </c>
      <c r="I4" s="1">
        <f t="shared" si="3"/>
        <v>0.31874999999999998</v>
      </c>
      <c r="J4" s="1">
        <f t="shared" si="3"/>
        <v>0.38750000000000001</v>
      </c>
      <c r="K4" s="1">
        <f t="shared" si="3"/>
        <v>0.46250000000000002</v>
      </c>
      <c r="L4" s="1">
        <f t="shared" si="3"/>
        <v>0.53749999999999998</v>
      </c>
      <c r="M4" s="1">
        <f t="shared" si="3"/>
        <v>0.61250000000000004</v>
      </c>
      <c r="N4" s="1">
        <f t="shared" si="3"/>
        <v>0.6875</v>
      </c>
      <c r="O4" s="1">
        <f t="shared" si="3"/>
        <v>0.78749999999999998</v>
      </c>
      <c r="P4" s="1">
        <f t="shared" si="3"/>
        <v>0.875</v>
      </c>
      <c r="Q4" s="1">
        <f t="shared" si="3"/>
        <v>0.96250000000000002</v>
      </c>
      <c r="R4" s="1">
        <f t="shared" si="3"/>
        <v>1.05</v>
      </c>
      <c r="S4" s="1">
        <f t="shared" si="3"/>
        <v>1.1375</v>
      </c>
      <c r="T4" s="1">
        <f t="shared" si="3"/>
        <v>1.2250000000000001</v>
      </c>
      <c r="U4" s="1">
        <f t="shared" si="3"/>
        <v>1.3125</v>
      </c>
      <c r="V4" s="1">
        <f>(V5+V7+V12)/160</f>
        <v>1.4</v>
      </c>
      <c r="W4" s="1">
        <f t="shared" si="3"/>
        <v>1.53125</v>
      </c>
      <c r="X4" s="1">
        <f t="shared" si="3"/>
        <v>1.6937500000000001</v>
      </c>
      <c r="Y4" s="1">
        <f t="shared" si="3"/>
        <v>1.8875</v>
      </c>
      <c r="Z4" s="1">
        <f t="shared" si="3"/>
        <v>2.1124999999999998</v>
      </c>
      <c r="AA4" s="1">
        <f t="shared" si="3"/>
        <v>2.3374999999999999</v>
      </c>
      <c r="AB4" s="1">
        <f t="shared" si="3"/>
        <v>2.5625</v>
      </c>
      <c r="AC4" s="1">
        <f t="shared" si="3"/>
        <v>2.8062499999999999</v>
      </c>
      <c r="AD4" s="1">
        <f t="shared" si="3"/>
        <v>3.05</v>
      </c>
      <c r="AE4" s="1">
        <f t="shared" si="3"/>
        <v>3.2937500000000002</v>
      </c>
      <c r="AF4" s="1">
        <f t="shared" si="3"/>
        <v>3.5687500000000001</v>
      </c>
      <c r="AG4" s="1">
        <f t="shared" si="3"/>
        <v>3.84375</v>
      </c>
      <c r="AH4" s="1">
        <f t="shared" si="3"/>
        <v>4.1187500000000004</v>
      </c>
      <c r="AI4" s="1">
        <f t="shared" si="3"/>
        <v>4.4562499999999998</v>
      </c>
      <c r="AJ4" s="1">
        <f t="shared" si="3"/>
        <v>4.7937500000000002</v>
      </c>
      <c r="AK4" s="1">
        <f t="shared" si="3"/>
        <v>5.2249999999999996</v>
      </c>
      <c r="AL4" s="1">
        <f t="shared" si="3"/>
        <v>5.65625</v>
      </c>
    </row>
    <row r="5" spans="1:39" ht="21.6" x14ac:dyDescent="0.3">
      <c r="A5" s="2" t="s">
        <v>58</v>
      </c>
      <c r="C5" s="1">
        <v>2</v>
      </c>
      <c r="D5">
        <f>C5+1</f>
        <v>3</v>
      </c>
      <c r="E5">
        <f t="shared" ref="E5:H5" si="4">D5+1</f>
        <v>4</v>
      </c>
      <c r="F5">
        <f t="shared" si="4"/>
        <v>5</v>
      </c>
      <c r="G5">
        <f t="shared" si="4"/>
        <v>6</v>
      </c>
      <c r="H5">
        <f t="shared" si="4"/>
        <v>7</v>
      </c>
      <c r="I5">
        <f>H5+3</f>
        <v>10</v>
      </c>
      <c r="J5" s="10">
        <f t="shared" ref="J5:M5" si="5">I5+3</f>
        <v>13</v>
      </c>
      <c r="K5" s="10">
        <f t="shared" si="5"/>
        <v>16</v>
      </c>
      <c r="L5" s="10">
        <f t="shared" si="5"/>
        <v>19</v>
      </c>
      <c r="M5" s="10">
        <f t="shared" si="5"/>
        <v>22</v>
      </c>
      <c r="N5" s="10">
        <f>M5+3</f>
        <v>25</v>
      </c>
      <c r="O5">
        <f>N5+4</f>
        <v>29</v>
      </c>
      <c r="P5" s="10">
        <f t="shared" ref="P5:AB5" si="6">O5+4</f>
        <v>33</v>
      </c>
      <c r="Q5" s="10">
        <f t="shared" si="6"/>
        <v>37</v>
      </c>
      <c r="R5" s="10">
        <f t="shared" si="6"/>
        <v>41</v>
      </c>
      <c r="S5" s="10">
        <f t="shared" si="6"/>
        <v>45</v>
      </c>
      <c r="T5" s="10">
        <f t="shared" si="6"/>
        <v>49</v>
      </c>
      <c r="U5" s="10">
        <f t="shared" si="6"/>
        <v>53</v>
      </c>
      <c r="V5" s="10">
        <f t="shared" si="6"/>
        <v>57</v>
      </c>
      <c r="W5" s="10">
        <f t="shared" si="6"/>
        <v>61</v>
      </c>
      <c r="X5" s="10">
        <f t="shared" si="6"/>
        <v>65</v>
      </c>
      <c r="Y5" s="10">
        <f t="shared" si="6"/>
        <v>69</v>
      </c>
      <c r="Z5" s="10">
        <f t="shared" si="6"/>
        <v>73</v>
      </c>
      <c r="AA5" s="10">
        <f t="shared" si="6"/>
        <v>77</v>
      </c>
      <c r="AB5" s="10">
        <f t="shared" si="6"/>
        <v>81</v>
      </c>
      <c r="AC5">
        <f>AB5+6</f>
        <v>87</v>
      </c>
      <c r="AD5" s="10">
        <f t="shared" ref="AD5:AL5" si="7">AC5+6</f>
        <v>93</v>
      </c>
      <c r="AE5" s="10">
        <f t="shared" si="7"/>
        <v>99</v>
      </c>
      <c r="AF5" s="10">
        <f t="shared" si="7"/>
        <v>105</v>
      </c>
      <c r="AG5" s="10">
        <f t="shared" si="7"/>
        <v>111</v>
      </c>
      <c r="AH5" s="10">
        <f t="shared" si="7"/>
        <v>117</v>
      </c>
      <c r="AI5" s="10">
        <f t="shared" si="7"/>
        <v>123</v>
      </c>
      <c r="AJ5" s="10">
        <f t="shared" si="7"/>
        <v>129</v>
      </c>
      <c r="AK5" s="10">
        <f t="shared" si="7"/>
        <v>135</v>
      </c>
      <c r="AL5" s="10">
        <f t="shared" si="7"/>
        <v>141</v>
      </c>
      <c r="AM5">
        <f>SUM(C5:AL5)</f>
        <v>2042</v>
      </c>
    </row>
    <row r="6" spans="1:39" s="4" customFormat="1" ht="21.6" x14ac:dyDescent="0.3">
      <c r="A6" s="18" t="s">
        <v>57</v>
      </c>
      <c r="C6" s="19">
        <f>C5*10000</f>
        <v>20000</v>
      </c>
      <c r="D6" s="19">
        <f t="shared" ref="D6:N6" si="8">D5*10000</f>
        <v>30000</v>
      </c>
      <c r="E6" s="19">
        <f t="shared" si="8"/>
        <v>40000</v>
      </c>
      <c r="F6" s="19">
        <f t="shared" si="8"/>
        <v>50000</v>
      </c>
      <c r="G6" s="19">
        <f t="shared" si="8"/>
        <v>60000</v>
      </c>
      <c r="H6" s="19">
        <f t="shared" si="8"/>
        <v>70000</v>
      </c>
      <c r="I6" s="19">
        <f t="shared" si="8"/>
        <v>100000</v>
      </c>
      <c r="J6" s="19">
        <f t="shared" si="8"/>
        <v>130000</v>
      </c>
      <c r="K6" s="19">
        <f t="shared" si="8"/>
        <v>160000</v>
      </c>
      <c r="L6" s="19">
        <f t="shared" si="8"/>
        <v>190000</v>
      </c>
      <c r="M6" s="19">
        <f t="shared" si="8"/>
        <v>220000</v>
      </c>
      <c r="N6" s="19">
        <f t="shared" si="8"/>
        <v>250000</v>
      </c>
      <c r="O6" s="19">
        <f>O5*15000</f>
        <v>435000</v>
      </c>
      <c r="P6" s="19">
        <f t="shared" ref="P6:Z6" si="9">P5*15000</f>
        <v>495000</v>
      </c>
      <c r="Q6" s="19">
        <f t="shared" si="9"/>
        <v>555000</v>
      </c>
      <c r="R6" s="19">
        <f t="shared" si="9"/>
        <v>615000</v>
      </c>
      <c r="S6" s="19">
        <f t="shared" si="9"/>
        <v>675000</v>
      </c>
      <c r="T6" s="19">
        <f t="shared" si="9"/>
        <v>735000</v>
      </c>
      <c r="U6" s="19">
        <f t="shared" si="9"/>
        <v>795000</v>
      </c>
      <c r="V6" s="19">
        <f t="shared" si="9"/>
        <v>855000</v>
      </c>
      <c r="W6" s="19">
        <f t="shared" si="9"/>
        <v>915000</v>
      </c>
      <c r="X6" s="19">
        <f t="shared" si="9"/>
        <v>975000</v>
      </c>
      <c r="Y6" s="19">
        <f t="shared" si="9"/>
        <v>1035000</v>
      </c>
      <c r="Z6" s="19">
        <f t="shared" si="9"/>
        <v>1095000</v>
      </c>
      <c r="AA6" s="19">
        <f>AA5*20000</f>
        <v>1540000</v>
      </c>
      <c r="AB6" s="19">
        <f t="shared" ref="AB6:AK6" si="10">AB5*20000</f>
        <v>1620000</v>
      </c>
      <c r="AC6" s="19">
        <f t="shared" si="10"/>
        <v>1740000</v>
      </c>
      <c r="AD6" s="19">
        <f t="shared" si="10"/>
        <v>1860000</v>
      </c>
      <c r="AE6" s="19">
        <f t="shared" si="10"/>
        <v>1980000</v>
      </c>
      <c r="AF6" s="19">
        <f t="shared" si="10"/>
        <v>2100000</v>
      </c>
      <c r="AG6" s="19">
        <f t="shared" si="10"/>
        <v>2220000</v>
      </c>
      <c r="AH6" s="19">
        <f t="shared" si="10"/>
        <v>2340000</v>
      </c>
      <c r="AI6" s="19">
        <f t="shared" si="10"/>
        <v>2460000</v>
      </c>
      <c r="AJ6" s="19">
        <f t="shared" si="10"/>
        <v>2580000</v>
      </c>
      <c r="AK6" s="19">
        <f t="shared" si="10"/>
        <v>2700000</v>
      </c>
      <c r="AL6" s="19">
        <f>AL5*20000</f>
        <v>2820000</v>
      </c>
      <c r="AM6" s="4">
        <f>SUM(C6:AL6)</f>
        <v>36460000</v>
      </c>
    </row>
    <row r="7" spans="1:39" ht="27" customHeight="1" x14ac:dyDescent="0.3">
      <c r="A7" s="2" t="s">
        <v>55</v>
      </c>
      <c r="C7" s="1">
        <v>2</v>
      </c>
      <c r="D7" s="1">
        <f>C7+6</f>
        <v>8</v>
      </c>
      <c r="E7" s="1">
        <f t="shared" ref="E7:I7" si="11">D7+6</f>
        <v>14</v>
      </c>
      <c r="F7" s="1">
        <f t="shared" si="11"/>
        <v>20</v>
      </c>
      <c r="G7" s="1">
        <f t="shared" si="11"/>
        <v>26</v>
      </c>
      <c r="H7" s="1">
        <f t="shared" si="11"/>
        <v>32</v>
      </c>
      <c r="I7" s="1">
        <f t="shared" si="11"/>
        <v>38</v>
      </c>
      <c r="J7" s="1">
        <f>I7+8</f>
        <v>46</v>
      </c>
      <c r="K7" s="1">
        <f>J7+8</f>
        <v>54</v>
      </c>
      <c r="L7" s="1">
        <f t="shared" ref="L7" si="12">K7+8</f>
        <v>62</v>
      </c>
      <c r="M7" s="1">
        <f>L7+8</f>
        <v>70</v>
      </c>
      <c r="N7" s="1">
        <f>M7+8</f>
        <v>78</v>
      </c>
      <c r="O7" s="1">
        <f>N7+10</f>
        <v>88</v>
      </c>
      <c r="P7" s="1">
        <f>O7+8</f>
        <v>96</v>
      </c>
      <c r="Q7" s="1">
        <f>P7+8</f>
        <v>104</v>
      </c>
      <c r="R7" s="1">
        <f t="shared" ref="R7:V7" si="13">Q7+8</f>
        <v>112</v>
      </c>
      <c r="S7" s="1">
        <f t="shared" si="13"/>
        <v>120</v>
      </c>
      <c r="T7" s="1">
        <f t="shared" si="13"/>
        <v>128</v>
      </c>
      <c r="U7" s="1">
        <f t="shared" si="13"/>
        <v>136</v>
      </c>
      <c r="V7" s="1">
        <f t="shared" si="13"/>
        <v>144</v>
      </c>
      <c r="W7" s="1">
        <f>V7+15</f>
        <v>159</v>
      </c>
      <c r="X7" s="1">
        <f>W7+20</f>
        <v>179</v>
      </c>
      <c r="Y7" s="1">
        <f>X7+25</f>
        <v>204</v>
      </c>
      <c r="Z7" s="1">
        <f>Y7+30</f>
        <v>234</v>
      </c>
      <c r="AA7" s="1">
        <f>Z7+30</f>
        <v>264</v>
      </c>
      <c r="AB7" s="1">
        <f>AA7+30</f>
        <v>294</v>
      </c>
      <c r="AC7" s="1">
        <f t="shared" ref="AC7:AE7" si="14">AB7+30</f>
        <v>324</v>
      </c>
      <c r="AD7" s="1">
        <f t="shared" si="14"/>
        <v>354</v>
      </c>
      <c r="AE7" s="1">
        <f t="shared" si="14"/>
        <v>384</v>
      </c>
      <c r="AF7" s="1">
        <f>AE7+35</f>
        <v>419</v>
      </c>
      <c r="AG7" s="1">
        <f t="shared" ref="AG7:AH7" si="15">AF7+35</f>
        <v>454</v>
      </c>
      <c r="AH7" s="1">
        <f t="shared" si="15"/>
        <v>489</v>
      </c>
      <c r="AI7" s="1">
        <f>AH7+45</f>
        <v>534</v>
      </c>
      <c r="AJ7" s="1">
        <f>AI7+45</f>
        <v>579</v>
      </c>
      <c r="AK7" s="1">
        <f>AJ7+60</f>
        <v>639</v>
      </c>
      <c r="AL7" s="1">
        <f>AK7+60</f>
        <v>699</v>
      </c>
      <c r="AM7">
        <f>SUM(C7:AL7)</f>
        <v>7587</v>
      </c>
    </row>
    <row r="8" spans="1:39" s="10" customFormat="1" ht="27" hidden="1" customHeight="1" x14ac:dyDescent="0.3">
      <c r="A8" s="2" t="s">
        <v>55</v>
      </c>
      <c r="C8" s="1">
        <v>2</v>
      </c>
      <c r="D8" s="1">
        <f>C8+4</f>
        <v>6</v>
      </c>
      <c r="E8" s="1">
        <f t="shared" ref="E8:L8" si="16">E7+3</f>
        <v>17</v>
      </c>
      <c r="F8" s="1">
        <f t="shared" si="16"/>
        <v>23</v>
      </c>
      <c r="G8" s="1">
        <f t="shared" si="16"/>
        <v>29</v>
      </c>
      <c r="H8" s="1">
        <f t="shared" si="16"/>
        <v>35</v>
      </c>
      <c r="I8" s="1">
        <f t="shared" si="16"/>
        <v>41</v>
      </c>
      <c r="J8" s="1">
        <f t="shared" si="16"/>
        <v>49</v>
      </c>
      <c r="K8" s="1">
        <f t="shared" si="16"/>
        <v>57</v>
      </c>
      <c r="L8" s="1">
        <f t="shared" si="16"/>
        <v>65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</row>
    <row r="9" spans="1:39" ht="27" hidden="1" customHeight="1" x14ac:dyDescent="0.3">
      <c r="A9" s="2" t="s">
        <v>1</v>
      </c>
      <c r="C9">
        <f>C7*100000</f>
        <v>200000</v>
      </c>
      <c r="D9" s="10">
        <f t="shared" ref="D9:M9" si="17">D7*100000</f>
        <v>800000</v>
      </c>
      <c r="E9" s="10">
        <f t="shared" si="17"/>
        <v>1400000</v>
      </c>
      <c r="F9" s="10">
        <f t="shared" si="17"/>
        <v>2000000</v>
      </c>
      <c r="G9" s="10">
        <f t="shared" si="17"/>
        <v>2600000</v>
      </c>
      <c r="H9" s="10">
        <f t="shared" si="17"/>
        <v>3200000</v>
      </c>
      <c r="I9" s="10">
        <f t="shared" si="17"/>
        <v>3800000</v>
      </c>
      <c r="J9" s="10">
        <f t="shared" si="17"/>
        <v>4600000</v>
      </c>
      <c r="K9" s="10">
        <f t="shared" si="17"/>
        <v>5400000</v>
      </c>
      <c r="L9" s="10">
        <f t="shared" si="17"/>
        <v>6200000</v>
      </c>
      <c r="M9" s="10">
        <f t="shared" si="17"/>
        <v>7000000</v>
      </c>
      <c r="N9" s="10">
        <f>N7*100000</f>
        <v>7800000</v>
      </c>
      <c r="O9">
        <f>O7*120000</f>
        <v>10560000</v>
      </c>
      <c r="P9" s="10">
        <f t="shared" ref="P9:Z9" si="18">P7*120000</f>
        <v>11520000</v>
      </c>
      <c r="Q9" s="10">
        <f t="shared" si="18"/>
        <v>12480000</v>
      </c>
      <c r="R9" s="10">
        <f t="shared" si="18"/>
        <v>13440000</v>
      </c>
      <c r="S9" s="10">
        <f t="shared" si="18"/>
        <v>14400000</v>
      </c>
      <c r="T9" s="10">
        <f t="shared" si="18"/>
        <v>15360000</v>
      </c>
      <c r="U9" s="10">
        <f t="shared" si="18"/>
        <v>16320000</v>
      </c>
      <c r="V9" s="10">
        <f t="shared" si="18"/>
        <v>17280000</v>
      </c>
      <c r="W9" s="10">
        <f t="shared" si="18"/>
        <v>19080000</v>
      </c>
      <c r="X9" s="10">
        <f t="shared" si="18"/>
        <v>21480000</v>
      </c>
      <c r="Y9" s="10">
        <f t="shared" si="18"/>
        <v>24480000</v>
      </c>
      <c r="Z9" s="10">
        <f t="shared" si="18"/>
        <v>28080000</v>
      </c>
      <c r="AA9">
        <f>AA7*150000</f>
        <v>39600000</v>
      </c>
      <c r="AB9" s="10">
        <f t="shared" ref="AB9:AL9" si="19">AB7*150000</f>
        <v>44100000</v>
      </c>
      <c r="AC9" s="10">
        <f t="shared" si="19"/>
        <v>48600000</v>
      </c>
      <c r="AD9" s="10">
        <f t="shared" si="19"/>
        <v>53100000</v>
      </c>
      <c r="AE9" s="10">
        <f t="shared" si="19"/>
        <v>57600000</v>
      </c>
      <c r="AF9" s="10">
        <f t="shared" si="19"/>
        <v>62850000</v>
      </c>
      <c r="AG9" s="10">
        <f t="shared" si="19"/>
        <v>68100000</v>
      </c>
      <c r="AH9" s="10">
        <f t="shared" si="19"/>
        <v>73350000</v>
      </c>
      <c r="AI9" s="10">
        <f t="shared" si="19"/>
        <v>80100000</v>
      </c>
      <c r="AJ9" s="10">
        <f t="shared" si="19"/>
        <v>86850000</v>
      </c>
      <c r="AK9" s="10">
        <f t="shared" si="19"/>
        <v>95850000</v>
      </c>
      <c r="AL9" s="10">
        <f t="shared" si="19"/>
        <v>104850000</v>
      </c>
      <c r="AM9">
        <f>SUM(C9:AL9)</f>
        <v>1064430000</v>
      </c>
    </row>
    <row r="10" spans="1:39" ht="27" customHeight="1" x14ac:dyDescent="0.3">
      <c r="A10" s="2" t="s">
        <v>56</v>
      </c>
      <c r="C10" s="3">
        <f>ROUND(C9,-5)</f>
        <v>200000</v>
      </c>
      <c r="D10" s="3">
        <f>ROUND(D9,-5)</f>
        <v>800000</v>
      </c>
      <c r="E10" s="3">
        <f t="shared" ref="E10:AJ10" si="20">ROUND(E9,-5)</f>
        <v>1400000</v>
      </c>
      <c r="F10" s="3">
        <f>ROUND(F9,-5)</f>
        <v>2000000</v>
      </c>
      <c r="G10" s="3">
        <f t="shared" si="20"/>
        <v>2600000</v>
      </c>
      <c r="H10" s="3">
        <f>ROUND(H9,-5)</f>
        <v>3200000</v>
      </c>
      <c r="I10" s="3">
        <f t="shared" si="20"/>
        <v>3800000</v>
      </c>
      <c r="J10" s="3">
        <f t="shared" si="20"/>
        <v>4600000</v>
      </c>
      <c r="K10" s="3">
        <f t="shared" si="20"/>
        <v>5400000</v>
      </c>
      <c r="L10" s="3">
        <f t="shared" si="20"/>
        <v>6200000</v>
      </c>
      <c r="M10" s="3">
        <f t="shared" si="20"/>
        <v>7000000</v>
      </c>
      <c r="N10" s="3">
        <f t="shared" si="20"/>
        <v>7800000</v>
      </c>
      <c r="O10" s="3">
        <f t="shared" si="20"/>
        <v>10600000</v>
      </c>
      <c r="P10" s="3">
        <f t="shared" si="20"/>
        <v>11500000</v>
      </c>
      <c r="Q10" s="3">
        <f t="shared" si="20"/>
        <v>12500000</v>
      </c>
      <c r="R10" s="3">
        <f t="shared" si="20"/>
        <v>13400000</v>
      </c>
      <c r="S10" s="3">
        <f t="shared" si="20"/>
        <v>14400000</v>
      </c>
      <c r="T10" s="3">
        <f t="shared" si="20"/>
        <v>15400000</v>
      </c>
      <c r="U10" s="3">
        <f t="shared" si="20"/>
        <v>16300000</v>
      </c>
      <c r="V10" s="3">
        <f t="shared" si="20"/>
        <v>17300000</v>
      </c>
      <c r="W10" s="3">
        <f t="shared" si="20"/>
        <v>19100000</v>
      </c>
      <c r="X10" s="3">
        <f t="shared" si="20"/>
        <v>21500000</v>
      </c>
      <c r="Y10" s="3">
        <f t="shared" si="20"/>
        <v>24500000</v>
      </c>
      <c r="Z10" s="3">
        <f t="shared" si="20"/>
        <v>28100000</v>
      </c>
      <c r="AA10" s="3">
        <f t="shared" si="20"/>
        <v>39600000</v>
      </c>
      <c r="AB10" s="3">
        <f t="shared" si="20"/>
        <v>44100000</v>
      </c>
      <c r="AC10" s="3">
        <f t="shared" si="20"/>
        <v>48600000</v>
      </c>
      <c r="AD10" s="3">
        <f>ROUND(AD9,-5)</f>
        <v>53100000</v>
      </c>
      <c r="AE10" s="3">
        <f>ROUND(AE9,-5)</f>
        <v>57600000</v>
      </c>
      <c r="AF10" s="3">
        <f t="shared" si="20"/>
        <v>62900000</v>
      </c>
      <c r="AG10" s="3">
        <f t="shared" si="20"/>
        <v>68100000</v>
      </c>
      <c r="AH10" s="3">
        <f t="shared" si="20"/>
        <v>73400000</v>
      </c>
      <c r="AI10" s="3">
        <f t="shared" si="20"/>
        <v>80100000</v>
      </c>
      <c r="AJ10" s="3">
        <f t="shared" si="20"/>
        <v>86900000</v>
      </c>
      <c r="AK10" s="3">
        <f>ROUND(AK9,-5)</f>
        <v>95900000</v>
      </c>
      <c r="AL10" s="3">
        <f>ROUND(AL9,-5)</f>
        <v>104900000</v>
      </c>
      <c r="AM10" s="4">
        <f>SUM(C10:AL10)</f>
        <v>1064800000</v>
      </c>
    </row>
    <row r="11" spans="1:39" ht="21.6" x14ac:dyDescent="0.3">
      <c r="A11" s="2" t="s">
        <v>2</v>
      </c>
      <c r="B11">
        <v>20</v>
      </c>
      <c r="C11" s="3">
        <f>C10*0.2</f>
        <v>40000</v>
      </c>
      <c r="D11" s="3">
        <f t="shared" ref="D11:AK11" si="21">D10*0.2</f>
        <v>160000</v>
      </c>
      <c r="E11" s="3">
        <f t="shared" si="21"/>
        <v>280000</v>
      </c>
      <c r="F11" s="3">
        <f t="shared" si="21"/>
        <v>400000</v>
      </c>
      <c r="G11" s="3">
        <f t="shared" si="21"/>
        <v>520000</v>
      </c>
      <c r="H11" s="3">
        <f t="shared" si="21"/>
        <v>640000</v>
      </c>
      <c r="I11" s="3">
        <f t="shared" si="21"/>
        <v>760000</v>
      </c>
      <c r="J11" s="3">
        <f t="shared" si="21"/>
        <v>920000</v>
      </c>
      <c r="K11" s="3">
        <f t="shared" si="21"/>
        <v>1080000</v>
      </c>
      <c r="L11" s="3">
        <f t="shared" si="21"/>
        <v>1240000</v>
      </c>
      <c r="M11" s="3">
        <f t="shared" si="21"/>
        <v>1400000</v>
      </c>
      <c r="N11" s="3">
        <f t="shared" si="21"/>
        <v>1560000</v>
      </c>
      <c r="O11" s="3">
        <f t="shared" si="21"/>
        <v>2120000</v>
      </c>
      <c r="P11" s="3">
        <f t="shared" si="21"/>
        <v>2300000</v>
      </c>
      <c r="Q11" s="3">
        <f t="shared" si="21"/>
        <v>2500000</v>
      </c>
      <c r="R11" s="3">
        <f t="shared" si="21"/>
        <v>2680000</v>
      </c>
      <c r="S11" s="3">
        <f t="shared" si="21"/>
        <v>2880000</v>
      </c>
      <c r="T11" s="3">
        <f t="shared" si="21"/>
        <v>3080000</v>
      </c>
      <c r="U11" s="3">
        <f t="shared" si="21"/>
        <v>3260000</v>
      </c>
      <c r="V11" s="3">
        <f t="shared" si="21"/>
        <v>3460000</v>
      </c>
      <c r="W11" s="3">
        <f t="shared" si="21"/>
        <v>3820000</v>
      </c>
      <c r="X11" s="3">
        <f t="shared" si="21"/>
        <v>4300000</v>
      </c>
      <c r="Y11" s="3">
        <f t="shared" si="21"/>
        <v>4900000</v>
      </c>
      <c r="Z11" s="3">
        <f t="shared" si="21"/>
        <v>5620000</v>
      </c>
      <c r="AA11" s="3">
        <f t="shared" si="21"/>
        <v>7920000</v>
      </c>
      <c r="AB11" s="3">
        <f t="shared" si="21"/>
        <v>8820000</v>
      </c>
      <c r="AC11" s="3">
        <f t="shared" si="21"/>
        <v>9720000</v>
      </c>
      <c r="AD11" s="3">
        <f t="shared" si="21"/>
        <v>10620000</v>
      </c>
      <c r="AE11" s="3">
        <f t="shared" si="21"/>
        <v>11520000</v>
      </c>
      <c r="AF11" s="3">
        <f t="shared" si="21"/>
        <v>12580000</v>
      </c>
      <c r="AG11" s="3">
        <f t="shared" si="21"/>
        <v>13620000</v>
      </c>
      <c r="AH11" s="3">
        <f t="shared" si="21"/>
        <v>14680000</v>
      </c>
      <c r="AI11" s="3">
        <f t="shared" si="21"/>
        <v>16020000</v>
      </c>
      <c r="AJ11" s="3">
        <f t="shared" si="21"/>
        <v>17380000</v>
      </c>
      <c r="AK11" s="3">
        <f t="shared" si="21"/>
        <v>19180000</v>
      </c>
      <c r="AL11" s="3">
        <f>AL10*0.2</f>
        <v>20980000</v>
      </c>
      <c r="AM11" s="4">
        <f>SUM(C11:AL11)</f>
        <v>212960000</v>
      </c>
    </row>
    <row r="12" spans="1:39" s="13" customFormat="1" ht="21.6" x14ac:dyDescent="0.3">
      <c r="A12" s="12" t="s">
        <v>61</v>
      </c>
      <c r="C12" s="13">
        <v>0</v>
      </c>
      <c r="D12" s="13">
        <v>0</v>
      </c>
      <c r="E12" s="13">
        <f>1</f>
        <v>1</v>
      </c>
      <c r="F12" s="13">
        <v>2</v>
      </c>
      <c r="G12" s="13">
        <v>2</v>
      </c>
      <c r="H12" s="13">
        <v>2</v>
      </c>
      <c r="I12" s="13">
        <v>3</v>
      </c>
      <c r="J12" s="13">
        <v>3</v>
      </c>
      <c r="K12" s="13">
        <f>J12+1</f>
        <v>4</v>
      </c>
      <c r="L12" s="13">
        <f t="shared" ref="L12:N12" si="22">K12+1</f>
        <v>5</v>
      </c>
      <c r="M12" s="13">
        <f t="shared" si="22"/>
        <v>6</v>
      </c>
      <c r="N12" s="13">
        <f t="shared" si="22"/>
        <v>7</v>
      </c>
      <c r="O12" s="13">
        <f>N12+2</f>
        <v>9</v>
      </c>
      <c r="P12" s="13">
        <f t="shared" ref="P12:AB12" si="23">O12+2</f>
        <v>11</v>
      </c>
      <c r="Q12" s="13">
        <f t="shared" si="23"/>
        <v>13</v>
      </c>
      <c r="R12" s="13">
        <f t="shared" si="23"/>
        <v>15</v>
      </c>
      <c r="S12" s="13">
        <f t="shared" si="23"/>
        <v>17</v>
      </c>
      <c r="T12" s="13">
        <f t="shared" si="23"/>
        <v>19</v>
      </c>
      <c r="U12" s="13">
        <f t="shared" si="23"/>
        <v>21</v>
      </c>
      <c r="V12" s="13">
        <f t="shared" si="23"/>
        <v>23</v>
      </c>
      <c r="W12" s="13">
        <f t="shared" si="23"/>
        <v>25</v>
      </c>
      <c r="X12" s="13">
        <f t="shared" si="23"/>
        <v>27</v>
      </c>
      <c r="Y12" s="13">
        <f t="shared" si="23"/>
        <v>29</v>
      </c>
      <c r="Z12" s="13">
        <f t="shared" si="23"/>
        <v>31</v>
      </c>
      <c r="AA12" s="13">
        <f t="shared" si="23"/>
        <v>33</v>
      </c>
      <c r="AB12" s="13">
        <f t="shared" si="23"/>
        <v>35</v>
      </c>
      <c r="AC12" s="13">
        <f>AB12+3</f>
        <v>38</v>
      </c>
      <c r="AD12" s="13">
        <f>AC12+3</f>
        <v>41</v>
      </c>
      <c r="AE12" s="13">
        <f t="shared" ref="AE12:AI12" si="24">AD12+3</f>
        <v>44</v>
      </c>
      <c r="AF12" s="13">
        <f t="shared" si="24"/>
        <v>47</v>
      </c>
      <c r="AG12" s="13">
        <f t="shared" si="24"/>
        <v>50</v>
      </c>
      <c r="AH12" s="13">
        <f t="shared" si="24"/>
        <v>53</v>
      </c>
      <c r="AI12" s="13">
        <f t="shared" si="24"/>
        <v>56</v>
      </c>
      <c r="AJ12" s="13">
        <v>59</v>
      </c>
      <c r="AK12" s="13">
        <v>62</v>
      </c>
      <c r="AL12" s="13">
        <v>65</v>
      </c>
      <c r="AM12" s="20">
        <f t="shared" ref="AM12:AM13" si="25">SUM(C12:AL12)</f>
        <v>858</v>
      </c>
    </row>
    <row r="13" spans="1:39" s="10" customFormat="1" ht="21.6" x14ac:dyDescent="0.3">
      <c r="A13" s="2" t="s">
        <v>1</v>
      </c>
      <c r="B13" s="10">
        <v>20</v>
      </c>
      <c r="C13" s="3"/>
      <c r="D13" s="3"/>
      <c r="E13" s="3">
        <f>E12*60000</f>
        <v>60000</v>
      </c>
      <c r="F13" s="3">
        <f t="shared" ref="F13:N13" si="26">F12*60000</f>
        <v>120000</v>
      </c>
      <c r="G13" s="3">
        <f t="shared" si="26"/>
        <v>120000</v>
      </c>
      <c r="H13" s="3">
        <f t="shared" si="26"/>
        <v>120000</v>
      </c>
      <c r="I13" s="3">
        <f t="shared" si="26"/>
        <v>180000</v>
      </c>
      <c r="J13" s="3">
        <f>J12*60000</f>
        <v>180000</v>
      </c>
      <c r="K13" s="3">
        <f t="shared" si="26"/>
        <v>240000</v>
      </c>
      <c r="L13" s="3">
        <f t="shared" si="26"/>
        <v>300000</v>
      </c>
      <c r="M13" s="3">
        <f t="shared" si="26"/>
        <v>360000</v>
      </c>
      <c r="N13" s="3">
        <f t="shared" si="26"/>
        <v>420000</v>
      </c>
      <c r="O13" s="3">
        <f>O12*75000</f>
        <v>675000</v>
      </c>
      <c r="P13" s="3">
        <f t="shared" ref="P13:Z13" si="27">P12*75000</f>
        <v>825000</v>
      </c>
      <c r="Q13" s="3">
        <f t="shared" si="27"/>
        <v>975000</v>
      </c>
      <c r="R13" s="3">
        <f t="shared" si="27"/>
        <v>1125000</v>
      </c>
      <c r="S13" s="3">
        <f t="shared" si="27"/>
        <v>1275000</v>
      </c>
      <c r="T13" s="3">
        <f t="shared" si="27"/>
        <v>1425000</v>
      </c>
      <c r="U13" s="3">
        <f t="shared" si="27"/>
        <v>1575000</v>
      </c>
      <c r="V13" s="3">
        <f t="shared" si="27"/>
        <v>1725000</v>
      </c>
      <c r="W13" s="3">
        <f t="shared" si="27"/>
        <v>1875000</v>
      </c>
      <c r="X13" s="3">
        <f t="shared" si="27"/>
        <v>2025000</v>
      </c>
      <c r="Y13" s="3">
        <f t="shared" si="27"/>
        <v>2175000</v>
      </c>
      <c r="Z13" s="3">
        <f t="shared" si="27"/>
        <v>2325000</v>
      </c>
      <c r="AA13" s="3">
        <f>AA12*95000</f>
        <v>3135000</v>
      </c>
      <c r="AB13" s="3">
        <f t="shared" ref="AB13:AK13" si="28">AB12*95000</f>
        <v>3325000</v>
      </c>
      <c r="AC13" s="3">
        <f t="shared" si="28"/>
        <v>3610000</v>
      </c>
      <c r="AD13" s="3">
        <f t="shared" si="28"/>
        <v>3895000</v>
      </c>
      <c r="AE13" s="3">
        <f t="shared" si="28"/>
        <v>4180000</v>
      </c>
      <c r="AF13" s="3">
        <f t="shared" si="28"/>
        <v>4465000</v>
      </c>
      <c r="AG13" s="3">
        <f t="shared" si="28"/>
        <v>4750000</v>
      </c>
      <c r="AH13" s="3">
        <f t="shared" si="28"/>
        <v>5035000</v>
      </c>
      <c r="AI13" s="3">
        <f t="shared" si="28"/>
        <v>5320000</v>
      </c>
      <c r="AJ13" s="3">
        <f t="shared" si="28"/>
        <v>5605000</v>
      </c>
      <c r="AK13" s="3">
        <f t="shared" si="28"/>
        <v>5890000</v>
      </c>
      <c r="AL13" s="3">
        <f>AL12*95000</f>
        <v>6175000</v>
      </c>
      <c r="AM13" s="4">
        <f t="shared" si="25"/>
        <v>75485000</v>
      </c>
    </row>
    <row r="14" spans="1:39" ht="21.6" hidden="1" x14ac:dyDescent="0.3">
      <c r="A14" s="2" t="s">
        <v>62</v>
      </c>
      <c r="AM14" s="4"/>
    </row>
    <row r="15" spans="1:39" ht="21.6" hidden="1" x14ac:dyDescent="0.3">
      <c r="A15" s="2"/>
      <c r="AM15" s="4"/>
    </row>
    <row r="16" spans="1:39" s="15" customFormat="1" ht="21.6" x14ac:dyDescent="0.3">
      <c r="A16" s="14" t="s">
        <v>3</v>
      </c>
      <c r="B16" s="15">
        <v>5</v>
      </c>
      <c r="C16" s="16">
        <f>(C10+C6+C13*5)*0.05</f>
        <v>11000</v>
      </c>
      <c r="D16" s="16">
        <f>(D10+D6+D13*5)*0.05</f>
        <v>41500</v>
      </c>
      <c r="E16" s="16">
        <f>(E10+E6+E13*5)*0.05</f>
        <v>87000</v>
      </c>
      <c r="F16" s="16">
        <f t="shared" ref="F16:AL16" si="29">(F10+F6+F13*5)*0.05</f>
        <v>132500</v>
      </c>
      <c r="G16" s="16">
        <f t="shared" si="29"/>
        <v>163000</v>
      </c>
      <c r="H16" s="16">
        <f t="shared" si="29"/>
        <v>193500</v>
      </c>
      <c r="I16" s="16">
        <f t="shared" si="29"/>
        <v>240000</v>
      </c>
      <c r="J16" s="16">
        <f t="shared" si="29"/>
        <v>281500</v>
      </c>
      <c r="K16" s="16">
        <f t="shared" si="29"/>
        <v>338000</v>
      </c>
      <c r="L16" s="16">
        <f t="shared" si="29"/>
        <v>394500</v>
      </c>
      <c r="M16" s="16">
        <f t="shared" si="29"/>
        <v>451000</v>
      </c>
      <c r="N16" s="16">
        <f t="shared" si="29"/>
        <v>507500</v>
      </c>
      <c r="O16" s="16">
        <f t="shared" si="29"/>
        <v>720500</v>
      </c>
      <c r="P16" s="16">
        <f>(P10+P6+P13*5)*0.05</f>
        <v>806000</v>
      </c>
      <c r="Q16" s="16">
        <f t="shared" si="29"/>
        <v>896500</v>
      </c>
      <c r="R16" s="16">
        <f t="shared" si="29"/>
        <v>982000</v>
      </c>
      <c r="S16" s="16">
        <f t="shared" si="29"/>
        <v>1072500</v>
      </c>
      <c r="T16" s="16">
        <f t="shared" si="29"/>
        <v>1163000</v>
      </c>
      <c r="U16" s="16">
        <f t="shared" si="29"/>
        <v>1248500</v>
      </c>
      <c r="V16" s="16">
        <f t="shared" si="29"/>
        <v>1339000</v>
      </c>
      <c r="W16" s="16">
        <f t="shared" si="29"/>
        <v>1469500</v>
      </c>
      <c r="X16" s="16">
        <f t="shared" si="29"/>
        <v>1630000</v>
      </c>
      <c r="Y16" s="16">
        <f t="shared" si="29"/>
        <v>1820500</v>
      </c>
      <c r="Z16" s="16">
        <f t="shared" si="29"/>
        <v>2041000</v>
      </c>
      <c r="AA16" s="16">
        <f t="shared" si="29"/>
        <v>2840750</v>
      </c>
      <c r="AB16" s="16">
        <f t="shared" si="29"/>
        <v>3117250</v>
      </c>
      <c r="AC16" s="16">
        <f t="shared" si="29"/>
        <v>3419500</v>
      </c>
      <c r="AD16" s="16">
        <f t="shared" si="29"/>
        <v>3721750</v>
      </c>
      <c r="AE16" s="16">
        <f t="shared" si="29"/>
        <v>4024000</v>
      </c>
      <c r="AF16" s="16">
        <f t="shared" si="29"/>
        <v>4366250</v>
      </c>
      <c r="AG16" s="16">
        <f t="shared" si="29"/>
        <v>4703500</v>
      </c>
      <c r="AH16" s="16">
        <f t="shared" si="29"/>
        <v>5045750</v>
      </c>
      <c r="AI16" s="16">
        <f t="shared" si="29"/>
        <v>5458000</v>
      </c>
      <c r="AJ16" s="16">
        <f t="shared" si="29"/>
        <v>5875250</v>
      </c>
      <c r="AK16" s="16">
        <f t="shared" si="29"/>
        <v>6402500</v>
      </c>
      <c r="AL16" s="16">
        <f t="shared" si="29"/>
        <v>6929750</v>
      </c>
      <c r="AM16" s="16">
        <f>(AM10+AM6+AM13*5)*0.05</f>
        <v>73934250</v>
      </c>
    </row>
    <row r="17" spans="1:40" s="15" customFormat="1" ht="21.6" x14ac:dyDescent="0.3">
      <c r="A17" s="17" t="s">
        <v>4</v>
      </c>
      <c r="B17" s="15">
        <v>8</v>
      </c>
      <c r="C17" s="16">
        <f>(C10+C13+C6)*0.08</f>
        <v>17600</v>
      </c>
      <c r="D17" s="16">
        <f t="shared" ref="D17:AL17" si="30">(D10+D13+D6)*0.08</f>
        <v>66400</v>
      </c>
      <c r="E17" s="16">
        <f t="shared" si="30"/>
        <v>120000</v>
      </c>
      <c r="F17" s="16">
        <f t="shared" si="30"/>
        <v>173600</v>
      </c>
      <c r="G17" s="16">
        <f t="shared" si="30"/>
        <v>222400</v>
      </c>
      <c r="H17" s="16">
        <f t="shared" si="30"/>
        <v>271200</v>
      </c>
      <c r="I17" s="16">
        <f t="shared" si="30"/>
        <v>326400</v>
      </c>
      <c r="J17" s="16">
        <f t="shared" si="30"/>
        <v>392800</v>
      </c>
      <c r="K17" s="16">
        <f t="shared" si="30"/>
        <v>464000</v>
      </c>
      <c r="L17" s="16">
        <f t="shared" si="30"/>
        <v>535200</v>
      </c>
      <c r="M17" s="16">
        <f t="shared" si="30"/>
        <v>606400</v>
      </c>
      <c r="N17" s="16">
        <f t="shared" si="30"/>
        <v>677600</v>
      </c>
      <c r="O17" s="16">
        <f t="shared" si="30"/>
        <v>936800</v>
      </c>
      <c r="P17" s="16">
        <f t="shared" si="30"/>
        <v>1025600</v>
      </c>
      <c r="Q17" s="16">
        <f t="shared" si="30"/>
        <v>1122400</v>
      </c>
      <c r="R17" s="16">
        <f t="shared" si="30"/>
        <v>1211200</v>
      </c>
      <c r="S17" s="16">
        <f t="shared" si="30"/>
        <v>1308000</v>
      </c>
      <c r="T17" s="16">
        <f t="shared" si="30"/>
        <v>1404800</v>
      </c>
      <c r="U17" s="16">
        <f t="shared" si="30"/>
        <v>1493600</v>
      </c>
      <c r="V17" s="16">
        <f t="shared" si="30"/>
        <v>1590400</v>
      </c>
      <c r="W17" s="16">
        <f t="shared" si="30"/>
        <v>1751200</v>
      </c>
      <c r="X17" s="16">
        <f>(X10+X13+X6)*0.08</f>
        <v>1960000</v>
      </c>
      <c r="Y17" s="16">
        <f t="shared" si="30"/>
        <v>2216800</v>
      </c>
      <c r="Z17" s="16">
        <f t="shared" si="30"/>
        <v>2521600</v>
      </c>
      <c r="AA17" s="16">
        <f t="shared" si="30"/>
        <v>3542000</v>
      </c>
      <c r="AB17" s="16">
        <f t="shared" si="30"/>
        <v>3923600</v>
      </c>
      <c r="AC17" s="16">
        <f t="shared" si="30"/>
        <v>4316000</v>
      </c>
      <c r="AD17" s="16">
        <f t="shared" si="30"/>
        <v>4708400</v>
      </c>
      <c r="AE17" s="16">
        <f t="shared" si="30"/>
        <v>5100800</v>
      </c>
      <c r="AF17" s="16">
        <f t="shared" si="30"/>
        <v>5557200</v>
      </c>
      <c r="AG17" s="16">
        <f t="shared" si="30"/>
        <v>6005600</v>
      </c>
      <c r="AH17" s="16">
        <f t="shared" si="30"/>
        <v>6462000</v>
      </c>
      <c r="AI17" s="16">
        <f t="shared" si="30"/>
        <v>7030400</v>
      </c>
      <c r="AJ17" s="16">
        <f t="shared" si="30"/>
        <v>7606800</v>
      </c>
      <c r="AK17" s="16">
        <f t="shared" si="30"/>
        <v>8359200</v>
      </c>
      <c r="AL17" s="16">
        <f t="shared" si="30"/>
        <v>9111600</v>
      </c>
      <c r="AM17" s="16">
        <f>(AM10+AM13+AM6)*0.08</f>
        <v>94139600</v>
      </c>
      <c r="AN17" s="16">
        <f>AM21-AM17</f>
        <v>1860400</v>
      </c>
    </row>
    <row r="18" spans="1:40" s="8" customFormat="1" ht="21.6" x14ac:dyDescent="0.3">
      <c r="A18" s="7" t="s">
        <v>5</v>
      </c>
      <c r="C18" s="9">
        <f>5500000</f>
        <v>5500000</v>
      </c>
      <c r="D18" s="9">
        <f>5500000</f>
        <v>5500000</v>
      </c>
      <c r="E18" s="9">
        <f>5500000</f>
        <v>5500000</v>
      </c>
      <c r="F18" s="9">
        <f t="shared" ref="F18:J18" si="31">5500000</f>
        <v>5500000</v>
      </c>
      <c r="G18" s="9">
        <f t="shared" si="31"/>
        <v>5500000</v>
      </c>
      <c r="H18" s="9">
        <f t="shared" si="31"/>
        <v>5500000</v>
      </c>
      <c r="I18" s="9">
        <f t="shared" si="31"/>
        <v>5500000</v>
      </c>
      <c r="J18" s="9">
        <f t="shared" si="31"/>
        <v>5500000</v>
      </c>
      <c r="K18" s="9">
        <f>6600000</f>
        <v>6600000</v>
      </c>
      <c r="L18" s="9">
        <f t="shared" ref="L18:V18" si="32">6600000</f>
        <v>6600000</v>
      </c>
      <c r="M18" s="9">
        <f t="shared" si="32"/>
        <v>6600000</v>
      </c>
      <c r="N18" s="9">
        <f t="shared" si="32"/>
        <v>6600000</v>
      </c>
      <c r="O18" s="9">
        <f t="shared" si="32"/>
        <v>6600000</v>
      </c>
      <c r="P18" s="9">
        <f t="shared" si="32"/>
        <v>6600000</v>
      </c>
      <c r="Q18" s="9">
        <f t="shared" si="32"/>
        <v>6600000</v>
      </c>
      <c r="R18" s="9">
        <f t="shared" si="32"/>
        <v>6600000</v>
      </c>
      <c r="S18" s="9">
        <f t="shared" si="32"/>
        <v>6600000</v>
      </c>
      <c r="T18" s="9">
        <f t="shared" si="32"/>
        <v>6600000</v>
      </c>
      <c r="U18" s="9">
        <f t="shared" si="32"/>
        <v>6600000</v>
      </c>
      <c r="V18" s="9">
        <f t="shared" si="32"/>
        <v>6600000</v>
      </c>
      <c r="W18" s="9">
        <f>8250000</f>
        <v>8250000</v>
      </c>
      <c r="X18" s="9">
        <f t="shared" ref="X18:AL18" si="33">8250000</f>
        <v>8250000</v>
      </c>
      <c r="Y18" s="9">
        <f t="shared" si="33"/>
        <v>8250000</v>
      </c>
      <c r="Z18" s="9">
        <f t="shared" si="33"/>
        <v>8250000</v>
      </c>
      <c r="AA18" s="9">
        <f t="shared" si="33"/>
        <v>8250000</v>
      </c>
      <c r="AB18" s="9">
        <f t="shared" si="33"/>
        <v>8250000</v>
      </c>
      <c r="AC18" s="9">
        <f t="shared" si="33"/>
        <v>8250000</v>
      </c>
      <c r="AD18" s="9">
        <f t="shared" si="33"/>
        <v>8250000</v>
      </c>
      <c r="AE18" s="9">
        <f t="shared" si="33"/>
        <v>8250000</v>
      </c>
      <c r="AF18" s="9">
        <f t="shared" si="33"/>
        <v>8250000</v>
      </c>
      <c r="AG18" s="9">
        <f t="shared" si="33"/>
        <v>8250000</v>
      </c>
      <c r="AH18" s="9">
        <f t="shared" si="33"/>
        <v>8250000</v>
      </c>
      <c r="AI18" s="9">
        <f t="shared" si="33"/>
        <v>8250000</v>
      </c>
      <c r="AJ18" s="9">
        <f t="shared" si="33"/>
        <v>8250000</v>
      </c>
      <c r="AK18" s="9">
        <f t="shared" si="33"/>
        <v>8250000</v>
      </c>
      <c r="AL18" s="9">
        <f t="shared" si="33"/>
        <v>8250000</v>
      </c>
      <c r="AM18" s="4">
        <f t="shared" ref="AM18:AM20" si="34">SUM(C18:AL18)</f>
        <v>255200000</v>
      </c>
    </row>
    <row r="19" spans="1:40" s="3" customFormat="1" ht="21.6" x14ac:dyDescent="0.3">
      <c r="A19" s="2" t="s">
        <v>6</v>
      </c>
      <c r="B19" s="11">
        <v>3</v>
      </c>
      <c r="C19" s="3">
        <v>40000</v>
      </c>
      <c r="D19" s="3">
        <v>100000</v>
      </c>
      <c r="E19" s="3">
        <v>140000</v>
      </c>
      <c r="F19" s="3">
        <v>140000</v>
      </c>
      <c r="G19" s="3">
        <v>140000</v>
      </c>
      <c r="H19" s="3">
        <v>140000</v>
      </c>
      <c r="I19" s="3">
        <v>140000</v>
      </c>
      <c r="J19" s="3">
        <f t="shared" ref="J19:AL19" si="35">(J10+J6+J13*5)*$B19/100</f>
        <v>168900</v>
      </c>
      <c r="K19" s="3">
        <f t="shared" si="35"/>
        <v>202800</v>
      </c>
      <c r="L19" s="3">
        <f t="shared" si="35"/>
        <v>236700</v>
      </c>
      <c r="M19" s="3">
        <f t="shared" si="35"/>
        <v>270600</v>
      </c>
      <c r="N19" s="3">
        <f t="shared" si="35"/>
        <v>304500</v>
      </c>
      <c r="O19" s="3">
        <f t="shared" si="35"/>
        <v>432300</v>
      </c>
      <c r="P19" s="3">
        <f>(P10+P6+P13*5)*$B19/100</f>
        <v>483600</v>
      </c>
      <c r="Q19" s="3">
        <f t="shared" si="35"/>
        <v>537900</v>
      </c>
      <c r="R19" s="3">
        <f t="shared" si="35"/>
        <v>589200</v>
      </c>
      <c r="S19" s="3">
        <f t="shared" si="35"/>
        <v>643500</v>
      </c>
      <c r="T19" s="3">
        <f t="shared" si="35"/>
        <v>697800</v>
      </c>
      <c r="U19" s="3">
        <f t="shared" si="35"/>
        <v>749100</v>
      </c>
      <c r="V19" s="3">
        <f t="shared" si="35"/>
        <v>803400</v>
      </c>
      <c r="W19" s="3">
        <f t="shared" si="35"/>
        <v>881700</v>
      </c>
      <c r="X19" s="3">
        <f t="shared" si="35"/>
        <v>978000</v>
      </c>
      <c r="Y19" s="3">
        <f t="shared" si="35"/>
        <v>1092300</v>
      </c>
      <c r="Z19" s="3">
        <f t="shared" si="35"/>
        <v>1224600</v>
      </c>
      <c r="AA19" s="3">
        <f t="shared" si="35"/>
        <v>1704450</v>
      </c>
      <c r="AB19" s="3">
        <f t="shared" si="35"/>
        <v>1870350</v>
      </c>
      <c r="AC19" s="3">
        <f t="shared" si="35"/>
        <v>2051700</v>
      </c>
      <c r="AD19" s="3">
        <f t="shared" si="35"/>
        <v>2233050</v>
      </c>
      <c r="AE19" s="3">
        <f t="shared" si="35"/>
        <v>2414400</v>
      </c>
      <c r="AF19" s="3">
        <f t="shared" si="35"/>
        <v>2619750</v>
      </c>
      <c r="AG19" s="3">
        <f t="shared" si="35"/>
        <v>2822100</v>
      </c>
      <c r="AH19" s="3">
        <f t="shared" si="35"/>
        <v>3027450</v>
      </c>
      <c r="AI19" s="3">
        <f t="shared" si="35"/>
        <v>3274800</v>
      </c>
      <c r="AJ19" s="3">
        <f t="shared" si="35"/>
        <v>3525150</v>
      </c>
      <c r="AK19" s="3">
        <f t="shared" si="35"/>
        <v>3841500</v>
      </c>
      <c r="AL19" s="3">
        <f t="shared" si="35"/>
        <v>4157850</v>
      </c>
      <c r="AM19" s="4">
        <f t="shared" si="34"/>
        <v>44679450</v>
      </c>
    </row>
    <row r="20" spans="1:40" s="3" customFormat="1" ht="21.6" x14ac:dyDescent="0.3">
      <c r="A20" s="2" t="s">
        <v>52</v>
      </c>
      <c r="C20" s="3">
        <v>199000</v>
      </c>
      <c r="D20" s="3">
        <v>199000</v>
      </c>
      <c r="E20" s="3">
        <v>199000</v>
      </c>
      <c r="F20" s="3">
        <v>199000</v>
      </c>
      <c r="G20" s="3">
        <v>199000</v>
      </c>
      <c r="H20" s="3">
        <v>199000</v>
      </c>
      <c r="I20" s="3">
        <v>199000</v>
      </c>
      <c r="J20" s="3">
        <v>199000</v>
      </c>
      <c r="K20" s="3">
        <v>199000</v>
      </c>
      <c r="L20" s="3">
        <v>199000</v>
      </c>
      <c r="M20" s="3">
        <v>199000</v>
      </c>
      <c r="N20" s="3">
        <v>199000</v>
      </c>
      <c r="O20" s="3">
        <v>319000</v>
      </c>
      <c r="P20" s="3">
        <v>319000</v>
      </c>
      <c r="Q20" s="3">
        <v>319000</v>
      </c>
      <c r="R20" s="3">
        <v>319000</v>
      </c>
      <c r="S20" s="3">
        <v>319000</v>
      </c>
      <c r="T20" s="3">
        <v>319000</v>
      </c>
      <c r="U20" s="3">
        <v>319000</v>
      </c>
      <c r="V20" s="3">
        <v>319000</v>
      </c>
      <c r="W20" s="3">
        <v>319000</v>
      </c>
      <c r="X20" s="3">
        <v>319000</v>
      </c>
      <c r="Y20" s="3">
        <v>319000</v>
      </c>
      <c r="Z20" s="3">
        <v>319000</v>
      </c>
      <c r="AA20" s="3">
        <v>600000</v>
      </c>
      <c r="AB20" s="3">
        <v>600000</v>
      </c>
      <c r="AC20" s="3">
        <v>600000</v>
      </c>
      <c r="AD20" s="3">
        <v>600000</v>
      </c>
      <c r="AE20" s="3">
        <v>600000</v>
      </c>
      <c r="AF20" s="3">
        <v>600000</v>
      </c>
      <c r="AG20" s="3">
        <v>600000</v>
      </c>
      <c r="AH20" s="3">
        <v>600000</v>
      </c>
      <c r="AI20" s="3">
        <v>600000</v>
      </c>
      <c r="AJ20" s="3">
        <v>600000</v>
      </c>
      <c r="AK20" s="3">
        <v>600000</v>
      </c>
      <c r="AL20" s="3">
        <v>600000</v>
      </c>
      <c r="AM20" s="4">
        <f t="shared" si="34"/>
        <v>13416000</v>
      </c>
    </row>
    <row r="21" spans="1:40" s="3" customFormat="1" ht="21.6" x14ac:dyDescent="0.3">
      <c r="A21" s="5" t="s">
        <v>7</v>
      </c>
      <c r="C21" s="3">
        <v>1000000</v>
      </c>
      <c r="D21" s="3">
        <v>1000000</v>
      </c>
      <c r="E21" s="3">
        <v>1000000</v>
      </c>
      <c r="F21" s="3">
        <v>1000000</v>
      </c>
      <c r="G21" s="3">
        <v>1000000</v>
      </c>
      <c r="H21" s="3">
        <v>1000000</v>
      </c>
      <c r="I21" s="3">
        <v>1000000</v>
      </c>
      <c r="J21" s="3">
        <v>1000000</v>
      </c>
      <c r="K21" s="3">
        <v>1000000</v>
      </c>
      <c r="L21" s="3">
        <v>1000000</v>
      </c>
      <c r="M21" s="3">
        <v>1000000</v>
      </c>
      <c r="N21" s="3">
        <v>1000000</v>
      </c>
      <c r="O21" s="3">
        <v>2000000</v>
      </c>
      <c r="P21" s="3">
        <v>2000000</v>
      </c>
      <c r="Q21" s="3">
        <v>2000000</v>
      </c>
      <c r="R21" s="3">
        <v>2000000</v>
      </c>
      <c r="S21" s="3">
        <v>2000000</v>
      </c>
      <c r="T21" s="3">
        <v>2000000</v>
      </c>
      <c r="U21" s="3">
        <v>2000000</v>
      </c>
      <c r="V21" s="3">
        <v>2000000</v>
      </c>
      <c r="W21" s="3">
        <v>3000000</v>
      </c>
      <c r="X21" s="3">
        <v>3000000</v>
      </c>
      <c r="Y21" s="3">
        <v>3000000</v>
      </c>
      <c r="Z21" s="3">
        <v>3000000</v>
      </c>
      <c r="AA21" s="3">
        <v>3000000</v>
      </c>
      <c r="AB21" s="3">
        <v>4000000</v>
      </c>
      <c r="AC21" s="3">
        <v>4000000</v>
      </c>
      <c r="AD21" s="3">
        <v>4000000</v>
      </c>
      <c r="AE21" s="3">
        <v>4000000</v>
      </c>
      <c r="AF21" s="3">
        <v>4000000</v>
      </c>
      <c r="AG21" s="3">
        <v>4000000</v>
      </c>
      <c r="AH21" s="3">
        <v>5000000</v>
      </c>
      <c r="AI21" s="3">
        <v>6000000</v>
      </c>
      <c r="AJ21" s="3">
        <v>6000000</v>
      </c>
      <c r="AK21" s="3">
        <v>6000000</v>
      </c>
      <c r="AL21" s="3">
        <v>6000000</v>
      </c>
      <c r="AM21" s="4">
        <f>SUM(C21:AL21)</f>
        <v>96000000</v>
      </c>
    </row>
    <row r="22" spans="1:40" ht="21.6" hidden="1" x14ac:dyDescent="0.3">
      <c r="A22" s="2" t="s">
        <v>8</v>
      </c>
    </row>
    <row r="23" spans="1:40" ht="21.6" hidden="1" x14ac:dyDescent="0.3">
      <c r="A23" s="2" t="s">
        <v>9</v>
      </c>
    </row>
    <row r="24" spans="1:40" ht="21.6" x14ac:dyDescent="0.3">
      <c r="A24" s="2" t="s">
        <v>10</v>
      </c>
      <c r="C24" s="3">
        <f>C18+C19+C21+C20+C22+C23</f>
        <v>6739000</v>
      </c>
      <c r="D24" s="3">
        <f t="shared" ref="D24:AK24" si="36">D18+D19+D21+D20+D22+D23</f>
        <v>6799000</v>
      </c>
      <c r="E24" s="3">
        <f t="shared" si="36"/>
        <v>6839000</v>
      </c>
      <c r="F24" s="3">
        <f t="shared" si="36"/>
        <v>6839000</v>
      </c>
      <c r="G24" s="3">
        <f t="shared" si="36"/>
        <v>6839000</v>
      </c>
      <c r="H24" s="3">
        <f t="shared" si="36"/>
        <v>6839000</v>
      </c>
      <c r="I24" s="3">
        <f t="shared" si="36"/>
        <v>6839000</v>
      </c>
      <c r="J24" s="3">
        <f t="shared" si="36"/>
        <v>6867900</v>
      </c>
      <c r="K24" s="3">
        <f t="shared" si="36"/>
        <v>8001800</v>
      </c>
      <c r="L24" s="3">
        <f t="shared" si="36"/>
        <v>8035700</v>
      </c>
      <c r="M24" s="3">
        <f t="shared" si="36"/>
        <v>8069600</v>
      </c>
      <c r="N24" s="3">
        <f t="shared" si="36"/>
        <v>8103500</v>
      </c>
      <c r="O24" s="3">
        <f t="shared" si="36"/>
        <v>9351300</v>
      </c>
      <c r="P24" s="3">
        <f t="shared" si="36"/>
        <v>9402600</v>
      </c>
      <c r="Q24" s="3">
        <f t="shared" si="36"/>
        <v>9456900</v>
      </c>
      <c r="R24" s="3">
        <f t="shared" si="36"/>
        <v>9508200</v>
      </c>
      <c r="S24" s="3">
        <f t="shared" si="36"/>
        <v>9562500</v>
      </c>
      <c r="T24" s="3">
        <f t="shared" si="36"/>
        <v>9616800</v>
      </c>
      <c r="U24" s="3">
        <f t="shared" si="36"/>
        <v>9668100</v>
      </c>
      <c r="V24" s="3">
        <f t="shared" si="36"/>
        <v>9722400</v>
      </c>
      <c r="W24" s="3">
        <f t="shared" si="36"/>
        <v>12450700</v>
      </c>
      <c r="X24" s="3">
        <f t="shared" si="36"/>
        <v>12547000</v>
      </c>
      <c r="Y24" s="3">
        <f t="shared" si="36"/>
        <v>12661300</v>
      </c>
      <c r="Z24" s="3">
        <f t="shared" si="36"/>
        <v>12793600</v>
      </c>
      <c r="AA24" s="3">
        <f t="shared" si="36"/>
        <v>13554450</v>
      </c>
      <c r="AB24" s="3">
        <f t="shared" si="36"/>
        <v>14720350</v>
      </c>
      <c r="AC24" s="3">
        <f t="shared" si="36"/>
        <v>14901700</v>
      </c>
      <c r="AD24" s="3">
        <f t="shared" si="36"/>
        <v>15083050</v>
      </c>
      <c r="AE24" s="3">
        <f t="shared" si="36"/>
        <v>15264400</v>
      </c>
      <c r="AF24" s="3">
        <f t="shared" si="36"/>
        <v>15469750</v>
      </c>
      <c r="AG24" s="3">
        <f t="shared" si="36"/>
        <v>15672100</v>
      </c>
      <c r="AH24" s="3">
        <f t="shared" si="36"/>
        <v>16877450</v>
      </c>
      <c r="AI24" s="3">
        <f t="shared" si="36"/>
        <v>18124800</v>
      </c>
      <c r="AJ24" s="3">
        <f t="shared" si="36"/>
        <v>18375150</v>
      </c>
      <c r="AK24" s="3">
        <f t="shared" si="36"/>
        <v>18691500</v>
      </c>
      <c r="AL24" s="3">
        <f>AL18+AL19+AL21+AL20+AL22+AL23</f>
        <v>19007850</v>
      </c>
      <c r="AM24" s="3">
        <f>AM18+AM19+AM21+AM20+AM22+AM23</f>
        <v>409295450</v>
      </c>
    </row>
    <row r="25" spans="1:40" ht="21.6" hidden="1" x14ac:dyDescent="0.3">
      <c r="A25" s="2" t="s">
        <v>11</v>
      </c>
      <c r="C25">
        <f t="shared" ref="C25:AM25" si="37">C24/C10*100</f>
        <v>3369.5</v>
      </c>
      <c r="D25">
        <f t="shared" si="37"/>
        <v>849.87499999999989</v>
      </c>
      <c r="E25">
        <f t="shared" si="37"/>
        <v>488.5</v>
      </c>
      <c r="F25">
        <f t="shared" si="37"/>
        <v>341.95000000000005</v>
      </c>
      <c r="G25">
        <f t="shared" si="37"/>
        <v>263.03846153846155</v>
      </c>
      <c r="H25">
        <f t="shared" si="37"/>
        <v>213.71875</v>
      </c>
      <c r="I25">
        <f t="shared" si="37"/>
        <v>179.9736842105263</v>
      </c>
      <c r="J25">
        <f t="shared" si="37"/>
        <v>149.30217391304348</v>
      </c>
      <c r="K25">
        <f t="shared" si="37"/>
        <v>148.18148148148148</v>
      </c>
      <c r="L25">
        <f t="shared" si="37"/>
        <v>129.60806451612902</v>
      </c>
      <c r="M25">
        <f t="shared" si="37"/>
        <v>115.28</v>
      </c>
      <c r="N25">
        <f t="shared" si="37"/>
        <v>103.89102564102564</v>
      </c>
      <c r="O25">
        <f t="shared" si="37"/>
        <v>88.219811320754715</v>
      </c>
      <c r="P25">
        <f t="shared" si="37"/>
        <v>81.76173913043479</v>
      </c>
      <c r="Q25">
        <f t="shared" si="37"/>
        <v>75.655199999999994</v>
      </c>
      <c r="R25">
        <f t="shared" si="37"/>
        <v>70.956716417910442</v>
      </c>
      <c r="S25">
        <f t="shared" si="37"/>
        <v>66.40625</v>
      </c>
      <c r="T25">
        <f t="shared" si="37"/>
        <v>62.446753246753254</v>
      </c>
      <c r="U25">
        <f t="shared" si="37"/>
        <v>59.313496932515342</v>
      </c>
      <c r="V25">
        <f t="shared" si="37"/>
        <v>56.198843930635832</v>
      </c>
      <c r="W25">
        <f t="shared" si="37"/>
        <v>65.186910994764403</v>
      </c>
      <c r="X25">
        <f t="shared" si="37"/>
        <v>58.358139534883726</v>
      </c>
      <c r="Y25">
        <f t="shared" si="37"/>
        <v>51.678775510204076</v>
      </c>
      <c r="Z25">
        <f t="shared" si="37"/>
        <v>45.528825622775798</v>
      </c>
      <c r="AA25">
        <f t="shared" si="37"/>
        <v>34.228409090909089</v>
      </c>
      <c r="AB25">
        <f t="shared" si="37"/>
        <v>33.379478458049888</v>
      </c>
      <c r="AC25">
        <f t="shared" si="37"/>
        <v>30.661934156378599</v>
      </c>
      <c r="AD25">
        <f t="shared" si="37"/>
        <v>28.404990583804139</v>
      </c>
      <c r="AE25">
        <f t="shared" si="37"/>
        <v>26.500694444444445</v>
      </c>
      <c r="AF25">
        <f t="shared" si="37"/>
        <v>24.594197138314787</v>
      </c>
      <c r="AG25">
        <f t="shared" si="37"/>
        <v>23.013362701908957</v>
      </c>
      <c r="AH25">
        <f t="shared" si="37"/>
        <v>22.993801089918257</v>
      </c>
      <c r="AI25">
        <f t="shared" si="37"/>
        <v>22.627715355805243</v>
      </c>
      <c r="AJ25">
        <f t="shared" si="37"/>
        <v>21.145166858457998</v>
      </c>
      <c r="AK25">
        <f t="shared" si="37"/>
        <v>19.490615224191867</v>
      </c>
      <c r="AL25">
        <f t="shared" si="37"/>
        <v>18.119971401334602</v>
      </c>
      <c r="AM25">
        <f t="shared" si="37"/>
        <v>38.438716190833958</v>
      </c>
    </row>
    <row r="26" spans="1:40" ht="21.6" x14ac:dyDescent="0.3">
      <c r="A26" s="2" t="s">
        <v>11</v>
      </c>
      <c r="C26">
        <f>ROUND(C25,0)</f>
        <v>3370</v>
      </c>
      <c r="D26">
        <f t="shared" ref="D26:AM26" si="38">ROUND(D25,0)</f>
        <v>850</v>
      </c>
      <c r="E26">
        <f t="shared" si="38"/>
        <v>489</v>
      </c>
      <c r="F26">
        <f t="shared" si="38"/>
        <v>342</v>
      </c>
      <c r="G26">
        <f t="shared" si="38"/>
        <v>263</v>
      </c>
      <c r="H26">
        <f t="shared" si="38"/>
        <v>214</v>
      </c>
      <c r="I26">
        <f t="shared" si="38"/>
        <v>180</v>
      </c>
      <c r="J26">
        <f t="shared" si="38"/>
        <v>149</v>
      </c>
      <c r="K26">
        <f t="shared" si="38"/>
        <v>148</v>
      </c>
      <c r="L26">
        <f t="shared" si="38"/>
        <v>130</v>
      </c>
      <c r="M26">
        <f t="shared" si="38"/>
        <v>115</v>
      </c>
      <c r="N26">
        <f t="shared" si="38"/>
        <v>104</v>
      </c>
      <c r="O26">
        <f t="shared" si="38"/>
        <v>88</v>
      </c>
      <c r="P26">
        <f t="shared" si="38"/>
        <v>82</v>
      </c>
      <c r="Q26">
        <f t="shared" si="38"/>
        <v>76</v>
      </c>
      <c r="R26">
        <f t="shared" si="38"/>
        <v>71</v>
      </c>
      <c r="S26">
        <f t="shared" si="38"/>
        <v>66</v>
      </c>
      <c r="T26">
        <f t="shared" si="38"/>
        <v>62</v>
      </c>
      <c r="U26">
        <f t="shared" si="38"/>
        <v>59</v>
      </c>
      <c r="V26">
        <f t="shared" si="38"/>
        <v>56</v>
      </c>
      <c r="W26">
        <f t="shared" si="38"/>
        <v>65</v>
      </c>
      <c r="X26">
        <f t="shared" si="38"/>
        <v>58</v>
      </c>
      <c r="Y26">
        <f t="shared" si="38"/>
        <v>52</v>
      </c>
      <c r="Z26">
        <f t="shared" si="38"/>
        <v>46</v>
      </c>
      <c r="AA26">
        <f t="shared" si="38"/>
        <v>34</v>
      </c>
      <c r="AB26">
        <f t="shared" si="38"/>
        <v>33</v>
      </c>
      <c r="AC26">
        <f t="shared" si="38"/>
        <v>31</v>
      </c>
      <c r="AD26">
        <f t="shared" si="38"/>
        <v>28</v>
      </c>
      <c r="AE26">
        <f t="shared" si="38"/>
        <v>27</v>
      </c>
      <c r="AF26">
        <f t="shared" si="38"/>
        <v>25</v>
      </c>
      <c r="AG26">
        <f t="shared" si="38"/>
        <v>23</v>
      </c>
      <c r="AH26">
        <f t="shared" si="38"/>
        <v>23</v>
      </c>
      <c r="AI26">
        <f t="shared" si="38"/>
        <v>23</v>
      </c>
      <c r="AJ26">
        <f t="shared" si="38"/>
        <v>21</v>
      </c>
      <c r="AK26">
        <f t="shared" si="38"/>
        <v>19</v>
      </c>
      <c r="AL26">
        <f t="shared" si="38"/>
        <v>18</v>
      </c>
      <c r="AM26">
        <f t="shared" si="38"/>
        <v>38</v>
      </c>
    </row>
    <row r="27" spans="1:40" ht="21.6" x14ac:dyDescent="0.3">
      <c r="A27" s="2" t="s">
        <v>12</v>
      </c>
      <c r="C27" s="3">
        <f>C11-C24+C6+C13</f>
        <v>-6679000</v>
      </c>
      <c r="D27" s="3">
        <f t="shared" ref="D27:AL27" si="39">D11-D24+D6+D13</f>
        <v>-6609000</v>
      </c>
      <c r="E27" s="3">
        <f t="shared" si="39"/>
        <v>-6459000</v>
      </c>
      <c r="F27" s="3">
        <f t="shared" si="39"/>
        <v>-6269000</v>
      </c>
      <c r="G27" s="3">
        <f t="shared" si="39"/>
        <v>-6139000</v>
      </c>
      <c r="H27" s="3">
        <f t="shared" si="39"/>
        <v>-6009000</v>
      </c>
      <c r="I27" s="3">
        <f t="shared" si="39"/>
        <v>-5799000</v>
      </c>
      <c r="J27" s="3">
        <f t="shared" si="39"/>
        <v>-5637900</v>
      </c>
      <c r="K27" s="3">
        <f t="shared" si="39"/>
        <v>-6521800</v>
      </c>
      <c r="L27" s="3">
        <f t="shared" si="39"/>
        <v>-6305700</v>
      </c>
      <c r="M27" s="3">
        <f t="shared" si="39"/>
        <v>-6089600</v>
      </c>
      <c r="N27" s="3">
        <f t="shared" si="39"/>
        <v>-5873500</v>
      </c>
      <c r="O27" s="3">
        <f t="shared" si="39"/>
        <v>-6121300</v>
      </c>
      <c r="P27" s="3">
        <f t="shared" si="39"/>
        <v>-5782600</v>
      </c>
      <c r="Q27" s="3">
        <f t="shared" si="39"/>
        <v>-5426900</v>
      </c>
      <c r="R27" s="3">
        <f t="shared" si="39"/>
        <v>-5088200</v>
      </c>
      <c r="S27" s="3">
        <f t="shared" si="39"/>
        <v>-4732500</v>
      </c>
      <c r="T27" s="3">
        <f t="shared" si="39"/>
        <v>-4376800</v>
      </c>
      <c r="U27" s="3">
        <f t="shared" si="39"/>
        <v>-4038100</v>
      </c>
      <c r="V27" s="3">
        <f t="shared" si="39"/>
        <v>-3682400</v>
      </c>
      <c r="W27" s="3">
        <f t="shared" si="39"/>
        <v>-5840700</v>
      </c>
      <c r="X27" s="3">
        <f t="shared" si="39"/>
        <v>-5247000</v>
      </c>
      <c r="Y27" s="3">
        <f t="shared" si="39"/>
        <v>-4551300</v>
      </c>
      <c r="Z27" s="3">
        <f t="shared" si="39"/>
        <v>-3753600</v>
      </c>
      <c r="AA27" s="3">
        <f t="shared" si="39"/>
        <v>-959450</v>
      </c>
      <c r="AB27" s="3">
        <f t="shared" si="39"/>
        <v>-955350</v>
      </c>
      <c r="AC27" s="3">
        <f t="shared" si="39"/>
        <v>168300</v>
      </c>
      <c r="AD27" s="3">
        <f t="shared" si="39"/>
        <v>1291950</v>
      </c>
      <c r="AE27" s="3">
        <f t="shared" si="39"/>
        <v>2415600</v>
      </c>
      <c r="AF27" s="3">
        <f t="shared" si="39"/>
        <v>3675250</v>
      </c>
      <c r="AG27" s="3">
        <f t="shared" si="39"/>
        <v>4917900</v>
      </c>
      <c r="AH27" s="3">
        <f t="shared" si="39"/>
        <v>5177550</v>
      </c>
      <c r="AI27" s="3">
        <f t="shared" si="39"/>
        <v>5675200</v>
      </c>
      <c r="AJ27" s="3">
        <f t="shared" si="39"/>
        <v>7189850</v>
      </c>
      <c r="AK27" s="3">
        <f t="shared" si="39"/>
        <v>9078500</v>
      </c>
      <c r="AL27" s="3">
        <f t="shared" si="39"/>
        <v>10967150</v>
      </c>
      <c r="AM27" s="3">
        <f>SUM(C27:AL27)</f>
        <v>-84390450</v>
      </c>
    </row>
    <row r="28" spans="1:40" ht="21.6" x14ac:dyDescent="0.3">
      <c r="A28" s="2" t="s">
        <v>13</v>
      </c>
      <c r="C28" s="3">
        <f>C27</f>
        <v>-6679000</v>
      </c>
      <c r="D28" s="3">
        <f>D27+C28+D6</f>
        <v>-13258000</v>
      </c>
      <c r="E28" s="3">
        <f t="shared" ref="E28:G28" si="40">E27+D28</f>
        <v>-19717000</v>
      </c>
      <c r="F28" s="3">
        <f t="shared" si="40"/>
        <v>-25986000</v>
      </c>
      <c r="G28" s="3">
        <f t="shared" si="40"/>
        <v>-32125000</v>
      </c>
      <c r="H28" s="3">
        <f>H27+G28</f>
        <v>-38134000</v>
      </c>
      <c r="I28" s="3">
        <f t="shared" ref="I28" si="41">I27+H28</f>
        <v>-43933000</v>
      </c>
      <c r="J28" s="3">
        <f t="shared" ref="J28" si="42">J27+I28</f>
        <v>-49570900</v>
      </c>
      <c r="K28" s="3">
        <f t="shared" ref="K28:L28" si="43">K27+J28</f>
        <v>-56092700</v>
      </c>
      <c r="L28" s="3">
        <f t="shared" si="43"/>
        <v>-62398400</v>
      </c>
      <c r="M28" s="3">
        <f t="shared" ref="M28" si="44">M27+L28</f>
        <v>-68488000</v>
      </c>
      <c r="N28" s="3">
        <f t="shared" ref="N28" si="45">N27+M28</f>
        <v>-74361500</v>
      </c>
      <c r="O28" s="3">
        <f t="shared" ref="O28:P28" si="46">O27+N28</f>
        <v>-80482800</v>
      </c>
      <c r="P28" s="3">
        <f t="shared" si="46"/>
        <v>-86265400</v>
      </c>
      <c r="Q28" s="3">
        <f t="shared" ref="Q28" si="47">Q27+P28</f>
        <v>-91692300</v>
      </c>
      <c r="R28" s="3">
        <f t="shared" ref="R28" si="48">R27+Q28</f>
        <v>-96780500</v>
      </c>
      <c r="S28" s="3">
        <f t="shared" ref="S28" si="49">S27+R28</f>
        <v>-101513000</v>
      </c>
      <c r="T28" s="3">
        <f t="shared" ref="T28" si="50">T27+S28</f>
        <v>-105889800</v>
      </c>
      <c r="U28" s="3">
        <f t="shared" ref="U28" si="51">U27+T28</f>
        <v>-109927900</v>
      </c>
      <c r="V28" s="3">
        <f t="shared" ref="V28" si="52">V27+U28</f>
        <v>-113610300</v>
      </c>
      <c r="W28" s="3">
        <f t="shared" ref="W28" si="53">W27+V28</f>
        <v>-119451000</v>
      </c>
      <c r="X28" s="3">
        <f t="shared" ref="X28" si="54">X27+W28</f>
        <v>-124698000</v>
      </c>
      <c r="Y28" s="3">
        <f t="shared" ref="Y28" si="55">Y27+X28</f>
        <v>-129249300</v>
      </c>
      <c r="Z28" s="3">
        <f t="shared" ref="Z28" si="56">Z27+Y28</f>
        <v>-133002900</v>
      </c>
      <c r="AA28" s="3">
        <f t="shared" ref="AA28" si="57">AA27+Z28</f>
        <v>-133962350</v>
      </c>
      <c r="AB28" s="3">
        <f t="shared" ref="AB28" si="58">AB27+AA28</f>
        <v>-134917700</v>
      </c>
      <c r="AC28" s="3">
        <f t="shared" ref="AC28" si="59">AC27+AB28</f>
        <v>-134749400</v>
      </c>
      <c r="AD28" s="3">
        <f t="shared" ref="AD28" si="60">AD27+AC28</f>
        <v>-133457450</v>
      </c>
      <c r="AE28" s="3">
        <f t="shared" ref="AE28" si="61">AE27+AD28</f>
        <v>-131041850</v>
      </c>
      <c r="AF28" s="3">
        <f t="shared" ref="AF28" si="62">AF27+AE28</f>
        <v>-127366600</v>
      </c>
      <c r="AG28" s="3">
        <f t="shared" ref="AG28" si="63">AG27+AF28</f>
        <v>-122448700</v>
      </c>
      <c r="AH28" s="3">
        <f t="shared" ref="AH28" si="64">AH27+AG28</f>
        <v>-117271150</v>
      </c>
      <c r="AI28" s="3">
        <f t="shared" ref="AI28" si="65">AI27+AH28</f>
        <v>-111595950</v>
      </c>
      <c r="AJ28" s="3">
        <f t="shared" ref="AJ28" si="66">AJ27+AI28</f>
        <v>-104406100</v>
      </c>
      <c r="AK28" s="3">
        <f t="shared" ref="AK28" si="67">AK27+AJ28</f>
        <v>-95327600</v>
      </c>
      <c r="AL28" s="3">
        <f t="shared" ref="AL28" si="68">AL27+AK28</f>
        <v>-84360450</v>
      </c>
      <c r="AM28" s="3"/>
    </row>
    <row r="29" spans="1:40" ht="21.6" x14ac:dyDescent="0.3">
      <c r="A29" s="2" t="s">
        <v>59</v>
      </c>
      <c r="C29" s="3">
        <f>C27+C18</f>
        <v>-1179000</v>
      </c>
      <c r="D29" s="3">
        <f>D27+D18</f>
        <v>-1109000</v>
      </c>
      <c r="E29" s="3">
        <f t="shared" ref="E29:AK29" si="69">E27+E18</f>
        <v>-959000</v>
      </c>
      <c r="F29" s="3">
        <f t="shared" si="69"/>
        <v>-769000</v>
      </c>
      <c r="G29" s="3">
        <f t="shared" si="69"/>
        <v>-639000</v>
      </c>
      <c r="H29" s="3">
        <f t="shared" si="69"/>
        <v>-509000</v>
      </c>
      <c r="I29" s="3">
        <f t="shared" si="69"/>
        <v>-299000</v>
      </c>
      <c r="J29" s="3">
        <f t="shared" si="69"/>
        <v>-137900</v>
      </c>
      <c r="K29" s="3">
        <f t="shared" si="69"/>
        <v>78200</v>
      </c>
      <c r="L29" s="3">
        <f t="shared" si="69"/>
        <v>294300</v>
      </c>
      <c r="M29" s="3">
        <f t="shared" si="69"/>
        <v>510400</v>
      </c>
      <c r="N29" s="3">
        <f t="shared" si="69"/>
        <v>726500</v>
      </c>
      <c r="O29" s="3">
        <f t="shared" si="69"/>
        <v>478700</v>
      </c>
      <c r="P29" s="21">
        <f>P27+P18</f>
        <v>817400</v>
      </c>
      <c r="Q29" s="3">
        <f t="shared" si="69"/>
        <v>1173100</v>
      </c>
      <c r="R29" s="3">
        <f t="shared" si="69"/>
        <v>1511800</v>
      </c>
      <c r="S29" s="3">
        <f t="shared" si="69"/>
        <v>1867500</v>
      </c>
      <c r="T29" s="3">
        <f t="shared" si="69"/>
        <v>2223200</v>
      </c>
      <c r="U29" s="3">
        <f t="shared" si="69"/>
        <v>2561900</v>
      </c>
      <c r="V29" s="3">
        <f t="shared" si="69"/>
        <v>2917600</v>
      </c>
      <c r="W29" s="3">
        <f t="shared" si="69"/>
        <v>2409300</v>
      </c>
      <c r="X29" s="3">
        <f t="shared" si="69"/>
        <v>3003000</v>
      </c>
      <c r="Y29" s="3">
        <f t="shared" si="69"/>
        <v>3698700</v>
      </c>
      <c r="Z29" s="3">
        <f t="shared" si="69"/>
        <v>4496400</v>
      </c>
      <c r="AA29" s="3">
        <f t="shared" si="69"/>
        <v>7290550</v>
      </c>
      <c r="AB29" s="3">
        <f t="shared" si="69"/>
        <v>7294650</v>
      </c>
      <c r="AC29" s="3">
        <f t="shared" si="69"/>
        <v>8418300</v>
      </c>
      <c r="AD29" s="3">
        <f t="shared" si="69"/>
        <v>9541950</v>
      </c>
      <c r="AE29" s="3">
        <f t="shared" si="69"/>
        <v>10665600</v>
      </c>
      <c r="AF29" s="3">
        <f t="shared" si="69"/>
        <v>11925250</v>
      </c>
      <c r="AG29" s="3">
        <f t="shared" si="69"/>
        <v>13167900</v>
      </c>
      <c r="AH29" s="3">
        <f t="shared" si="69"/>
        <v>13427550</v>
      </c>
      <c r="AI29" s="3">
        <f t="shared" si="69"/>
        <v>13925200</v>
      </c>
      <c r="AJ29" s="3">
        <f t="shared" si="69"/>
        <v>15439850</v>
      </c>
      <c r="AK29" s="3">
        <f t="shared" si="69"/>
        <v>17328500</v>
      </c>
      <c r="AL29" s="3">
        <f>AL27+AL18</f>
        <v>19217150</v>
      </c>
      <c r="AM29" s="3"/>
    </row>
    <row r="30" spans="1:40" ht="21.6" x14ac:dyDescent="0.3">
      <c r="A30" s="2" t="s">
        <v>60</v>
      </c>
      <c r="C30" s="3">
        <f>C29</f>
        <v>-1179000</v>
      </c>
      <c r="D30" s="3">
        <f>D29+C30</f>
        <v>-2288000</v>
      </c>
      <c r="E30" s="3">
        <f t="shared" ref="E30:AJ30" si="70">E29+D30</f>
        <v>-3247000</v>
      </c>
      <c r="F30" s="3">
        <f t="shared" si="70"/>
        <v>-4016000</v>
      </c>
      <c r="G30" s="3">
        <f t="shared" si="70"/>
        <v>-4655000</v>
      </c>
      <c r="H30" s="3">
        <f t="shared" si="70"/>
        <v>-5164000</v>
      </c>
      <c r="I30" s="3">
        <f t="shared" si="70"/>
        <v>-5463000</v>
      </c>
      <c r="J30" s="22">
        <f t="shared" si="70"/>
        <v>-5600900</v>
      </c>
      <c r="K30" s="3">
        <f t="shared" si="70"/>
        <v>-5522700</v>
      </c>
      <c r="L30" s="3">
        <f t="shared" si="70"/>
        <v>-5228400</v>
      </c>
      <c r="M30" s="3">
        <f t="shared" si="70"/>
        <v>-4718000</v>
      </c>
      <c r="N30" s="3">
        <f t="shared" si="70"/>
        <v>-3991500</v>
      </c>
      <c r="O30" s="3">
        <f t="shared" si="70"/>
        <v>-3512800</v>
      </c>
      <c r="P30" s="3">
        <f t="shared" si="70"/>
        <v>-2695400</v>
      </c>
      <c r="Q30" s="3">
        <f t="shared" si="70"/>
        <v>-1522300</v>
      </c>
      <c r="R30" s="21">
        <f t="shared" si="70"/>
        <v>-10500</v>
      </c>
      <c r="S30" s="3">
        <f t="shared" si="70"/>
        <v>1857000</v>
      </c>
      <c r="T30" s="3">
        <f t="shared" si="70"/>
        <v>4080200</v>
      </c>
      <c r="U30" s="3">
        <f t="shared" si="70"/>
        <v>6642100</v>
      </c>
      <c r="V30" s="3">
        <f t="shared" si="70"/>
        <v>9559700</v>
      </c>
      <c r="W30" s="3">
        <f t="shared" si="70"/>
        <v>11969000</v>
      </c>
      <c r="X30" s="3">
        <f t="shared" si="70"/>
        <v>14972000</v>
      </c>
      <c r="Y30" s="3">
        <f t="shared" si="70"/>
        <v>18670700</v>
      </c>
      <c r="Z30" s="3">
        <f t="shared" si="70"/>
        <v>23167100</v>
      </c>
      <c r="AA30" s="3">
        <f t="shared" si="70"/>
        <v>30457650</v>
      </c>
      <c r="AB30" s="3">
        <f t="shared" si="70"/>
        <v>37752300</v>
      </c>
      <c r="AC30" s="3">
        <f t="shared" si="70"/>
        <v>46170600</v>
      </c>
      <c r="AD30" s="3">
        <f t="shared" si="70"/>
        <v>55712550</v>
      </c>
      <c r="AE30" s="3">
        <f t="shared" si="70"/>
        <v>66378150</v>
      </c>
      <c r="AF30" s="3">
        <f t="shared" si="70"/>
        <v>78303400</v>
      </c>
      <c r="AG30" s="3">
        <f t="shared" si="70"/>
        <v>91471300</v>
      </c>
      <c r="AH30" s="3">
        <f t="shared" si="70"/>
        <v>104898850</v>
      </c>
      <c r="AI30" s="3">
        <f t="shared" si="70"/>
        <v>118824050</v>
      </c>
      <c r="AJ30" s="3">
        <f t="shared" si="70"/>
        <v>134263900</v>
      </c>
      <c r="AK30" s="3">
        <f>AK29+AJ30</f>
        <v>151592400</v>
      </c>
      <c r="AL30" s="3">
        <f>AL29+AK30</f>
        <v>170809550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AE785C-FD83-41D5-AEED-EE3B5FAEAC94}">
  <dimension ref="A1:J5"/>
  <sheetViews>
    <sheetView rightToLeft="1" workbookViewId="0">
      <selection activeCell="J5" sqref="J5"/>
    </sheetView>
  </sheetViews>
  <sheetFormatPr defaultRowHeight="14.4" x14ac:dyDescent="0.3"/>
  <cols>
    <col min="1" max="1" width="31.109375" customWidth="1"/>
    <col min="2" max="2" width="12.6640625" customWidth="1"/>
  </cols>
  <sheetData>
    <row r="1" spans="1:10" ht="18" x14ac:dyDescent="0.35">
      <c r="A1" s="6" t="s">
        <v>53</v>
      </c>
      <c r="B1" t="s">
        <v>54</v>
      </c>
    </row>
    <row r="4" spans="1:10" x14ac:dyDescent="0.3">
      <c r="E4" s="1">
        <v>6</v>
      </c>
      <c r="F4" s="1">
        <v>12</v>
      </c>
      <c r="G4" s="1">
        <v>18</v>
      </c>
      <c r="H4" s="1">
        <v>28</v>
      </c>
      <c r="I4" s="1">
        <v>36</v>
      </c>
      <c r="J4" s="1">
        <v>42</v>
      </c>
    </row>
    <row r="5" spans="1:10" x14ac:dyDescent="0.3">
      <c r="J5">
        <f>SUM(E4:J4)</f>
        <v>142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cp:lastPrinted>2021-12-14T10:44:01Z</cp:lastPrinted>
  <dcterms:created xsi:type="dcterms:W3CDTF">2021-12-12T12:17:31Z</dcterms:created>
  <dcterms:modified xsi:type="dcterms:W3CDTF">2021-12-21T18:51:21Z</dcterms:modified>
</cp:coreProperties>
</file>